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бюджет" sheetId="1" r:id="rId1"/>
    <sheet name="к.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E95" i="5" s="1"/>
  <c r="D95" i="5"/>
  <c r="I94" i="5"/>
  <c r="H94" i="5"/>
  <c r="G94" i="5"/>
  <c r="F94" i="5"/>
  <c r="D94" i="5"/>
  <c r="I93" i="5"/>
  <c r="H93" i="5"/>
  <c r="G93" i="5"/>
  <c r="F93" i="5"/>
  <c r="D93" i="5"/>
  <c r="I92" i="5"/>
  <c r="H92" i="5"/>
  <c r="G92" i="5"/>
  <c r="F92" i="5"/>
  <c r="D92" i="5"/>
  <c r="I91" i="5"/>
  <c r="H91" i="5"/>
  <c r="G91" i="5"/>
  <c r="F91" i="5"/>
  <c r="E91" i="5" s="1"/>
  <c r="D91" i="5"/>
  <c r="I90" i="5"/>
  <c r="H90" i="5"/>
  <c r="G90" i="5"/>
  <c r="F90" i="5"/>
  <c r="D90" i="5"/>
  <c r="I89" i="5"/>
  <c r="H89" i="5"/>
  <c r="G89" i="5"/>
  <c r="F89" i="5"/>
  <c r="D89" i="5"/>
  <c r="I88" i="5"/>
  <c r="I86" i="5" s="1"/>
  <c r="H88" i="5"/>
  <c r="G88" i="5"/>
  <c r="F88" i="5"/>
  <c r="D88" i="5"/>
  <c r="I87" i="5"/>
  <c r="H87" i="5"/>
  <c r="G87" i="5"/>
  <c r="G86" i="5" s="1"/>
  <c r="F87" i="5"/>
  <c r="E87" i="5" s="1"/>
  <c r="D87" i="5"/>
  <c r="H86" i="5"/>
  <c r="D86" i="5"/>
  <c r="I85" i="5"/>
  <c r="H85" i="5"/>
  <c r="G85" i="5"/>
  <c r="F85" i="5"/>
  <c r="E85" i="5" s="1"/>
  <c r="D85" i="5"/>
  <c r="I84" i="5"/>
  <c r="H84" i="5"/>
  <c r="G84" i="5"/>
  <c r="F84" i="5"/>
  <c r="D84" i="5"/>
  <c r="I83" i="5"/>
  <c r="H83" i="5"/>
  <c r="G83" i="5"/>
  <c r="F83" i="5"/>
  <c r="D83" i="5"/>
  <c r="I82" i="5"/>
  <c r="H82" i="5"/>
  <c r="G82" i="5"/>
  <c r="F82" i="5"/>
  <c r="D82" i="5"/>
  <c r="E81" i="5"/>
  <c r="I80" i="5"/>
  <c r="H80" i="5"/>
  <c r="G80" i="5"/>
  <c r="E80" i="5" s="1"/>
  <c r="F80" i="5"/>
  <c r="D80" i="5"/>
  <c r="I79" i="5"/>
  <c r="I77" i="5" s="1"/>
  <c r="H79" i="5"/>
  <c r="E79" i="5" s="1"/>
  <c r="G79" i="5"/>
  <c r="F79" i="5"/>
  <c r="D79" i="5"/>
  <c r="I78" i="5"/>
  <c r="H78" i="5"/>
  <c r="G78" i="5"/>
  <c r="F78" i="5"/>
  <c r="D78" i="5"/>
  <c r="D77" i="5" s="1"/>
  <c r="I76" i="5"/>
  <c r="H76" i="5"/>
  <c r="G76" i="5"/>
  <c r="F76" i="5"/>
  <c r="D76" i="5"/>
  <c r="I75" i="5"/>
  <c r="E75" i="5" s="1"/>
  <c r="H75" i="5"/>
  <c r="G75" i="5"/>
  <c r="F75" i="5"/>
  <c r="D75" i="5"/>
  <c r="I74" i="5"/>
  <c r="H74" i="5"/>
  <c r="G74" i="5"/>
  <c r="F74" i="5"/>
  <c r="E74" i="5" s="1"/>
  <c r="D74" i="5"/>
  <c r="I73" i="5"/>
  <c r="H73" i="5"/>
  <c r="G73" i="5"/>
  <c r="G68" i="5" s="1"/>
  <c r="F73" i="5"/>
  <c r="E73" i="5" s="1"/>
  <c r="D73" i="5"/>
  <c r="I72" i="5"/>
  <c r="H72" i="5"/>
  <c r="G72" i="5"/>
  <c r="F72" i="5"/>
  <c r="D72" i="5"/>
  <c r="I71" i="5"/>
  <c r="H71" i="5"/>
  <c r="G71" i="5"/>
  <c r="F71" i="5"/>
  <c r="E71" i="5" s="1"/>
  <c r="D71" i="5"/>
  <c r="I70" i="5"/>
  <c r="H70" i="5"/>
  <c r="H68" i="5" s="1"/>
  <c r="G70" i="5"/>
  <c r="F70" i="5"/>
  <c r="D70" i="5"/>
  <c r="I69" i="5"/>
  <c r="I68" i="5" s="1"/>
  <c r="H69" i="5"/>
  <c r="G69" i="5"/>
  <c r="F69" i="5"/>
  <c r="D69" i="5"/>
  <c r="D68" i="5"/>
  <c r="E67" i="5"/>
  <c r="I63" i="5"/>
  <c r="H63" i="5"/>
  <c r="G63" i="5"/>
  <c r="F63" i="5"/>
  <c r="D63" i="5"/>
  <c r="I62" i="5"/>
  <c r="H62" i="5"/>
  <c r="G62" i="5"/>
  <c r="F62" i="5"/>
  <c r="D62" i="5"/>
  <c r="E61" i="5"/>
  <c r="I60" i="5"/>
  <c r="H60" i="5"/>
  <c r="G60" i="5"/>
  <c r="F60" i="5"/>
  <c r="E60" i="5" s="1"/>
  <c r="D60" i="5"/>
  <c r="I59" i="5"/>
  <c r="H59" i="5"/>
  <c r="G59" i="5"/>
  <c r="F59" i="5"/>
  <c r="D59" i="5"/>
  <c r="I58" i="5"/>
  <c r="H58" i="5"/>
  <c r="G58" i="5"/>
  <c r="F58" i="5"/>
  <c r="D58" i="5"/>
  <c r="I57" i="5"/>
  <c r="I56" i="5" s="1"/>
  <c r="H57" i="5"/>
  <c r="G57" i="5"/>
  <c r="F57" i="5"/>
  <c r="F56" i="5" s="1"/>
  <c r="D57" i="5"/>
  <c r="D56" i="5" s="1"/>
  <c r="I55" i="5"/>
  <c r="H55" i="5"/>
  <c r="G55" i="5"/>
  <c r="F55" i="5"/>
  <c r="D55" i="5"/>
  <c r="I54" i="5"/>
  <c r="H54" i="5"/>
  <c r="G54" i="5"/>
  <c r="F54" i="5"/>
  <c r="D54" i="5"/>
  <c r="I53" i="5"/>
  <c r="H53" i="5"/>
  <c r="G53" i="5"/>
  <c r="F53" i="5"/>
  <c r="D53" i="5"/>
  <c r="I52" i="5"/>
  <c r="H52" i="5"/>
  <c r="G52" i="5"/>
  <c r="F52" i="5"/>
  <c r="E52" i="5" s="1"/>
  <c r="D52" i="5"/>
  <c r="I51" i="5"/>
  <c r="H51" i="5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E48" i="5" s="1"/>
  <c r="D48" i="5"/>
  <c r="I47" i="5"/>
  <c r="H47" i="5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E44" i="5" s="1"/>
  <c r="D44" i="5"/>
  <c r="I43" i="5"/>
  <c r="H43" i="5"/>
  <c r="G43" i="5"/>
  <c r="F43" i="5"/>
  <c r="D43" i="5"/>
  <c r="I42" i="5"/>
  <c r="H42" i="5"/>
  <c r="H39" i="5" s="1"/>
  <c r="H38" i="5" s="1"/>
  <c r="G42" i="5"/>
  <c r="F42" i="5"/>
  <c r="D42" i="5"/>
  <c r="I41" i="5"/>
  <c r="I39" i="5" s="1"/>
  <c r="I38" i="5" s="1"/>
  <c r="H41" i="5"/>
  <c r="G41" i="5"/>
  <c r="F41" i="5"/>
  <c r="D41" i="5"/>
  <c r="I40" i="5"/>
  <c r="H40" i="5"/>
  <c r="G40" i="5"/>
  <c r="G39" i="5" s="1"/>
  <c r="F40" i="5"/>
  <c r="E40" i="5" s="1"/>
  <c r="D40" i="5"/>
  <c r="D39" i="5"/>
  <c r="D38" i="5" s="1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E33" i="5" s="1"/>
  <c r="D33" i="5"/>
  <c r="I32" i="5"/>
  <c r="H32" i="5"/>
  <c r="G32" i="5"/>
  <c r="G25" i="5" s="1"/>
  <c r="G22" i="5" s="1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E29" i="5" s="1"/>
  <c r="D29" i="5"/>
  <c r="I28" i="5"/>
  <c r="H28" i="5"/>
  <c r="G28" i="5"/>
  <c r="F28" i="5"/>
  <c r="D28" i="5"/>
  <c r="I27" i="5"/>
  <c r="H27" i="5"/>
  <c r="G27" i="5"/>
  <c r="F27" i="5"/>
  <c r="D27" i="5"/>
  <c r="I26" i="5"/>
  <c r="I25" i="5" s="1"/>
  <c r="H26" i="5"/>
  <c r="G26" i="5"/>
  <c r="F26" i="5"/>
  <c r="F25" i="5" s="1"/>
  <c r="D26" i="5"/>
  <c r="D25" i="5" s="1"/>
  <c r="E24" i="5"/>
  <c r="I23" i="5"/>
  <c r="E23" i="5" s="1"/>
  <c r="H23" i="5"/>
  <c r="G23" i="5"/>
  <c r="F23" i="5"/>
  <c r="D23" i="5"/>
  <c r="E15" i="5"/>
  <c r="D15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D94" i="4"/>
  <c r="I93" i="4"/>
  <c r="H93" i="4"/>
  <c r="G93" i="4"/>
  <c r="F93" i="4"/>
  <c r="E93" i="4" s="1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F88" i="4"/>
  <c r="D88" i="4"/>
  <c r="I87" i="4"/>
  <c r="H87" i="4"/>
  <c r="H86" i="4" s="1"/>
  <c r="G87" i="4"/>
  <c r="F87" i="4"/>
  <c r="D87" i="4"/>
  <c r="D86" i="4" s="1"/>
  <c r="I86" i="4"/>
  <c r="I85" i="4"/>
  <c r="H85" i="4"/>
  <c r="G85" i="4"/>
  <c r="F85" i="4"/>
  <c r="D85" i="4"/>
  <c r="I84" i="4"/>
  <c r="H84" i="4"/>
  <c r="G84" i="4"/>
  <c r="F84" i="4"/>
  <c r="D84" i="4"/>
  <c r="I83" i="4"/>
  <c r="H83" i="4"/>
  <c r="G83" i="4"/>
  <c r="F83" i="4"/>
  <c r="E83" i="4" s="1"/>
  <c r="D83" i="4"/>
  <c r="I82" i="4"/>
  <c r="H82" i="4"/>
  <c r="G82" i="4"/>
  <c r="F82" i="4"/>
  <c r="D82" i="4"/>
  <c r="E81" i="4"/>
  <c r="I80" i="4"/>
  <c r="I77" i="4" s="1"/>
  <c r="H80" i="4"/>
  <c r="G80" i="4"/>
  <c r="F80" i="4"/>
  <c r="D80" i="4"/>
  <c r="I79" i="4"/>
  <c r="H79" i="4"/>
  <c r="G79" i="4"/>
  <c r="F79" i="4"/>
  <c r="D79" i="4"/>
  <c r="I78" i="4"/>
  <c r="H78" i="4"/>
  <c r="H77" i="4" s="1"/>
  <c r="G78" i="4"/>
  <c r="E78" i="4" s="1"/>
  <c r="F78" i="4"/>
  <c r="D78" i="4"/>
  <c r="D77" i="4" s="1"/>
  <c r="I76" i="4"/>
  <c r="H76" i="4"/>
  <c r="G76" i="4"/>
  <c r="F76" i="4"/>
  <c r="D76" i="4"/>
  <c r="I75" i="4"/>
  <c r="H75" i="4"/>
  <c r="G75" i="4"/>
  <c r="F75" i="4"/>
  <c r="D75" i="4"/>
  <c r="I74" i="4"/>
  <c r="H74" i="4"/>
  <c r="G74" i="4"/>
  <c r="E74" i="4" s="1"/>
  <c r="F74" i="4"/>
  <c r="D74" i="4"/>
  <c r="I73" i="4"/>
  <c r="H73" i="4"/>
  <c r="G73" i="4"/>
  <c r="F73" i="4"/>
  <c r="D73" i="4"/>
  <c r="I72" i="4"/>
  <c r="H72" i="4"/>
  <c r="G72" i="4"/>
  <c r="F72" i="4"/>
  <c r="D72" i="4"/>
  <c r="I71" i="4"/>
  <c r="H71" i="4"/>
  <c r="G71" i="4"/>
  <c r="F71" i="4"/>
  <c r="E71" i="4" s="1"/>
  <c r="D71" i="4"/>
  <c r="I70" i="4"/>
  <c r="H70" i="4"/>
  <c r="G70" i="4"/>
  <c r="F70" i="4"/>
  <c r="D70" i="4"/>
  <c r="I69" i="4"/>
  <c r="I68" i="4" s="1"/>
  <c r="H69" i="4"/>
  <c r="H68" i="4" s="1"/>
  <c r="G69" i="4"/>
  <c r="F69" i="4"/>
  <c r="E69" i="4"/>
  <c r="D69" i="4"/>
  <c r="D68" i="4"/>
  <c r="E67" i="4"/>
  <c r="I63" i="4"/>
  <c r="H63" i="4"/>
  <c r="G63" i="4"/>
  <c r="F63" i="4"/>
  <c r="E63" i="4" s="1"/>
  <c r="D63" i="4"/>
  <c r="I62" i="4"/>
  <c r="H62" i="4"/>
  <c r="G62" i="4"/>
  <c r="F62" i="4"/>
  <c r="D62" i="4"/>
  <c r="E61" i="4"/>
  <c r="I60" i="4"/>
  <c r="H60" i="4"/>
  <c r="G60" i="4"/>
  <c r="F60" i="4"/>
  <c r="D60" i="4"/>
  <c r="I59" i="4"/>
  <c r="H59" i="4"/>
  <c r="E59" i="4" s="1"/>
  <c r="G59" i="4"/>
  <c r="F59" i="4"/>
  <c r="D59" i="4"/>
  <c r="I58" i="4"/>
  <c r="H58" i="4"/>
  <c r="G58" i="4"/>
  <c r="F58" i="4"/>
  <c r="D58" i="4"/>
  <c r="I57" i="4"/>
  <c r="H57" i="4"/>
  <c r="G57" i="4"/>
  <c r="F57" i="4"/>
  <c r="F56" i="4" s="1"/>
  <c r="D57" i="4"/>
  <c r="I55" i="4"/>
  <c r="H55" i="4"/>
  <c r="E55" i="4" s="1"/>
  <c r="G55" i="4"/>
  <c r="F55" i="4"/>
  <c r="D55" i="4"/>
  <c r="I54" i="4"/>
  <c r="H54" i="4"/>
  <c r="G54" i="4"/>
  <c r="F54" i="4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E51" i="4" s="1"/>
  <c r="G51" i="4"/>
  <c r="F51" i="4"/>
  <c r="D51" i="4"/>
  <c r="I50" i="4"/>
  <c r="H50" i="4"/>
  <c r="G50" i="4"/>
  <c r="F50" i="4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E47" i="4" s="1"/>
  <c r="G47" i="4"/>
  <c r="F47" i="4"/>
  <c r="D47" i="4"/>
  <c r="I46" i="4"/>
  <c r="H46" i="4"/>
  <c r="G46" i="4"/>
  <c r="F46" i="4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E43" i="4" s="1"/>
  <c r="G43" i="4"/>
  <c r="F43" i="4"/>
  <c r="D43" i="4"/>
  <c r="I42" i="4"/>
  <c r="I39" i="4" s="1"/>
  <c r="I38" i="4" s="1"/>
  <c r="H42" i="4"/>
  <c r="G42" i="4"/>
  <c r="F42" i="4"/>
  <c r="D42" i="4"/>
  <c r="D39" i="4" s="1"/>
  <c r="D38" i="4" s="1"/>
  <c r="I41" i="4"/>
  <c r="H41" i="4"/>
  <c r="G41" i="4"/>
  <c r="F41" i="4"/>
  <c r="D41" i="4"/>
  <c r="I40" i="4"/>
  <c r="H40" i="4"/>
  <c r="G40" i="4"/>
  <c r="G39" i="4" s="1"/>
  <c r="G38" i="4" s="1"/>
  <c r="F40" i="4"/>
  <c r="D40" i="4"/>
  <c r="H39" i="4"/>
  <c r="H38" i="4" s="1"/>
  <c r="I37" i="4"/>
  <c r="H37" i="4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D33" i="4"/>
  <c r="I32" i="4"/>
  <c r="H32" i="4"/>
  <c r="E32" i="4" s="1"/>
  <c r="G32" i="4"/>
  <c r="F32" i="4"/>
  <c r="D32" i="4"/>
  <c r="I31" i="4"/>
  <c r="H31" i="4"/>
  <c r="G31" i="4"/>
  <c r="F31" i="4"/>
  <c r="D31" i="4"/>
  <c r="I30" i="4"/>
  <c r="H30" i="4"/>
  <c r="G30" i="4"/>
  <c r="F30" i="4"/>
  <c r="D30" i="4"/>
  <c r="I29" i="4"/>
  <c r="H29" i="4"/>
  <c r="G29" i="4"/>
  <c r="F29" i="4"/>
  <c r="D29" i="4"/>
  <c r="I28" i="4"/>
  <c r="H28" i="4"/>
  <c r="E28" i="4" s="1"/>
  <c r="G28" i="4"/>
  <c r="F28" i="4"/>
  <c r="D28" i="4"/>
  <c r="I27" i="4"/>
  <c r="H27" i="4"/>
  <c r="G27" i="4"/>
  <c r="F27" i="4"/>
  <c r="D27" i="4"/>
  <c r="I26" i="4"/>
  <c r="H26" i="4"/>
  <c r="G26" i="4"/>
  <c r="G25" i="4" s="1"/>
  <c r="F26" i="4"/>
  <c r="F25" i="4" s="1"/>
  <c r="D26" i="4"/>
  <c r="E24" i="4"/>
  <c r="I23" i="4"/>
  <c r="H23" i="4"/>
  <c r="G23" i="4"/>
  <c r="G22" i="4" s="1"/>
  <c r="F23" i="4"/>
  <c r="D23" i="4"/>
  <c r="E15" i="4"/>
  <c r="D15" i="4"/>
  <c r="I96" i="3"/>
  <c r="H96" i="3"/>
  <c r="E96" i="3" s="1"/>
  <c r="G96" i="3"/>
  <c r="F96" i="3"/>
  <c r="D96" i="3"/>
  <c r="I95" i="3"/>
  <c r="H95" i="3"/>
  <c r="G95" i="3"/>
  <c r="F95" i="3"/>
  <c r="D95" i="3"/>
  <c r="I94" i="3"/>
  <c r="H94" i="3"/>
  <c r="G94" i="3"/>
  <c r="F94" i="3"/>
  <c r="D94" i="3"/>
  <c r="I93" i="3"/>
  <c r="H93" i="3"/>
  <c r="G93" i="3"/>
  <c r="F93" i="3"/>
  <c r="D93" i="3"/>
  <c r="I92" i="3"/>
  <c r="H92" i="3"/>
  <c r="E92" i="3" s="1"/>
  <c r="G92" i="3"/>
  <c r="F92" i="3"/>
  <c r="D92" i="3"/>
  <c r="I91" i="3"/>
  <c r="H91" i="3"/>
  <c r="G91" i="3"/>
  <c r="F91" i="3"/>
  <c r="D91" i="3"/>
  <c r="I90" i="3"/>
  <c r="H90" i="3"/>
  <c r="G90" i="3"/>
  <c r="F90" i="3"/>
  <c r="D90" i="3"/>
  <c r="I89" i="3"/>
  <c r="H89" i="3"/>
  <c r="G89" i="3"/>
  <c r="F89" i="3"/>
  <c r="D89" i="3"/>
  <c r="I88" i="3"/>
  <c r="H88" i="3"/>
  <c r="E88" i="3" s="1"/>
  <c r="G88" i="3"/>
  <c r="F88" i="3"/>
  <c r="D88" i="3"/>
  <c r="I87" i="3"/>
  <c r="I86" i="3" s="1"/>
  <c r="H87" i="3"/>
  <c r="H86" i="3" s="1"/>
  <c r="G87" i="3"/>
  <c r="F87" i="3"/>
  <c r="D87" i="3"/>
  <c r="D86" i="3" s="1"/>
  <c r="I85" i="3"/>
  <c r="H85" i="3"/>
  <c r="G85" i="3"/>
  <c r="F85" i="3"/>
  <c r="D85" i="3"/>
  <c r="I84" i="3"/>
  <c r="H84" i="3"/>
  <c r="G84" i="3"/>
  <c r="F84" i="3"/>
  <c r="D84" i="3"/>
  <c r="I83" i="3"/>
  <c r="H83" i="3"/>
  <c r="G83" i="3"/>
  <c r="F83" i="3"/>
  <c r="D83" i="3"/>
  <c r="I82" i="3"/>
  <c r="H82" i="3"/>
  <c r="E82" i="3" s="1"/>
  <c r="G82" i="3"/>
  <c r="F82" i="3"/>
  <c r="D82" i="3"/>
  <c r="E81" i="3"/>
  <c r="I80" i="3"/>
  <c r="H80" i="3"/>
  <c r="G80" i="3"/>
  <c r="F80" i="3"/>
  <c r="D80" i="3"/>
  <c r="I79" i="3"/>
  <c r="H79" i="3"/>
  <c r="G79" i="3"/>
  <c r="E79" i="3" s="1"/>
  <c r="F79" i="3"/>
  <c r="D79" i="3"/>
  <c r="I78" i="3"/>
  <c r="I77" i="3" s="1"/>
  <c r="H78" i="3"/>
  <c r="G78" i="3"/>
  <c r="F78" i="3"/>
  <c r="D78" i="3"/>
  <c r="D77" i="3" s="1"/>
  <c r="I76" i="3"/>
  <c r="H76" i="3"/>
  <c r="G76" i="3"/>
  <c r="E76" i="3" s="1"/>
  <c r="F76" i="3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E73" i="3" s="1"/>
  <c r="D73" i="3"/>
  <c r="I72" i="3"/>
  <c r="H72" i="3"/>
  <c r="G72" i="3"/>
  <c r="F72" i="3"/>
  <c r="D72" i="3"/>
  <c r="I71" i="3"/>
  <c r="H71" i="3"/>
  <c r="G71" i="3"/>
  <c r="F71" i="3"/>
  <c r="E71" i="3"/>
  <c r="D71" i="3"/>
  <c r="I70" i="3"/>
  <c r="H70" i="3"/>
  <c r="G70" i="3"/>
  <c r="E70" i="3" s="1"/>
  <c r="F70" i="3"/>
  <c r="D70" i="3"/>
  <c r="I69" i="3"/>
  <c r="H69" i="3"/>
  <c r="H68" i="3" s="1"/>
  <c r="G69" i="3"/>
  <c r="F69" i="3"/>
  <c r="D69" i="3"/>
  <c r="D68" i="3" s="1"/>
  <c r="E67" i="3"/>
  <c r="I63" i="3"/>
  <c r="E63" i="3" s="1"/>
  <c r="H63" i="3"/>
  <c r="G63" i="3"/>
  <c r="F63" i="3"/>
  <c r="D63" i="3"/>
  <c r="I62" i="3"/>
  <c r="H62" i="3"/>
  <c r="G62" i="3"/>
  <c r="F62" i="3"/>
  <c r="D62" i="3"/>
  <c r="E61" i="3"/>
  <c r="I60" i="3"/>
  <c r="H60" i="3"/>
  <c r="G60" i="3"/>
  <c r="F60" i="3"/>
  <c r="D60" i="3"/>
  <c r="I59" i="3"/>
  <c r="H59" i="3"/>
  <c r="G59" i="3"/>
  <c r="F59" i="3"/>
  <c r="D59" i="3"/>
  <c r="I58" i="3"/>
  <c r="H58" i="3"/>
  <c r="G58" i="3"/>
  <c r="F58" i="3"/>
  <c r="E58" i="3" s="1"/>
  <c r="D58" i="3"/>
  <c r="I57" i="3"/>
  <c r="I56" i="3" s="1"/>
  <c r="H57" i="3"/>
  <c r="G57" i="3"/>
  <c r="F57" i="3"/>
  <c r="D57" i="3"/>
  <c r="D56" i="3" s="1"/>
  <c r="I55" i="3"/>
  <c r="H55" i="3"/>
  <c r="G55" i="3"/>
  <c r="F55" i="3"/>
  <c r="D55" i="3"/>
  <c r="I54" i="3"/>
  <c r="H54" i="3"/>
  <c r="G54" i="3"/>
  <c r="F54" i="3"/>
  <c r="E54" i="3" s="1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G51" i="3"/>
  <c r="F51" i="3"/>
  <c r="D51" i="3"/>
  <c r="I50" i="3"/>
  <c r="H50" i="3"/>
  <c r="G50" i="3"/>
  <c r="F50" i="3"/>
  <c r="E50" i="3" s="1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D47" i="3"/>
  <c r="I46" i="3"/>
  <c r="H46" i="3"/>
  <c r="G46" i="3"/>
  <c r="F46" i="3"/>
  <c r="E46" i="3" s="1"/>
  <c r="D46" i="3"/>
  <c r="I45" i="3"/>
  <c r="H45" i="3"/>
  <c r="G45" i="3"/>
  <c r="F45" i="3"/>
  <c r="D45" i="3"/>
  <c r="I44" i="3"/>
  <c r="H44" i="3"/>
  <c r="G44" i="3"/>
  <c r="F44" i="3"/>
  <c r="D44" i="3"/>
  <c r="I43" i="3"/>
  <c r="H43" i="3"/>
  <c r="G43" i="3"/>
  <c r="F43" i="3"/>
  <c r="D43" i="3"/>
  <c r="I42" i="3"/>
  <c r="H42" i="3"/>
  <c r="G42" i="3"/>
  <c r="F42" i="3"/>
  <c r="E42" i="3" s="1"/>
  <c r="D42" i="3"/>
  <c r="I41" i="3"/>
  <c r="H41" i="3"/>
  <c r="G41" i="3"/>
  <c r="F41" i="3"/>
  <c r="D41" i="3"/>
  <c r="I40" i="3"/>
  <c r="H40" i="3"/>
  <c r="H39" i="3" s="1"/>
  <c r="H38" i="3" s="1"/>
  <c r="G40" i="3"/>
  <c r="F40" i="3"/>
  <c r="D40" i="3"/>
  <c r="D39" i="3" s="1"/>
  <c r="D38" i="3" s="1"/>
  <c r="I39" i="3"/>
  <c r="I38" i="3" s="1"/>
  <c r="I37" i="3"/>
  <c r="H37" i="3"/>
  <c r="E37" i="3" s="1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G32" i="3"/>
  <c r="F32" i="3"/>
  <c r="D32" i="3"/>
  <c r="I31" i="3"/>
  <c r="H31" i="3"/>
  <c r="G31" i="3"/>
  <c r="F31" i="3"/>
  <c r="E31" i="3" s="1"/>
  <c r="D31" i="3"/>
  <c r="I30" i="3"/>
  <c r="H30" i="3"/>
  <c r="G30" i="3"/>
  <c r="F30" i="3"/>
  <c r="D30" i="3"/>
  <c r="I29" i="3"/>
  <c r="H29" i="3"/>
  <c r="G29" i="3"/>
  <c r="F29" i="3"/>
  <c r="D29" i="3"/>
  <c r="I28" i="3"/>
  <c r="H28" i="3"/>
  <c r="G28" i="3"/>
  <c r="F28" i="3"/>
  <c r="D28" i="3"/>
  <c r="I27" i="3"/>
  <c r="H27" i="3"/>
  <c r="G27" i="3"/>
  <c r="F27" i="3"/>
  <c r="E27" i="3" s="1"/>
  <c r="D27" i="3"/>
  <c r="I26" i="3"/>
  <c r="H26" i="3"/>
  <c r="G26" i="3"/>
  <c r="G25" i="3" s="1"/>
  <c r="F26" i="3"/>
  <c r="D26" i="3"/>
  <c r="F25" i="3"/>
  <c r="E24" i="3"/>
  <c r="I23" i="3"/>
  <c r="H23" i="3"/>
  <c r="G23" i="3"/>
  <c r="F23" i="3"/>
  <c r="D23" i="3"/>
  <c r="E15" i="3"/>
  <c r="D15" i="3"/>
  <c r="I96" i="2"/>
  <c r="H96" i="2"/>
  <c r="E96" i="2" s="1"/>
  <c r="G96" i="2"/>
  <c r="F96" i="2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E92" i="2" s="1"/>
  <c r="G92" i="2"/>
  <c r="F92" i="2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E88" i="2" s="1"/>
  <c r="G88" i="2"/>
  <c r="F88" i="2"/>
  <c r="D88" i="2"/>
  <c r="I87" i="2"/>
  <c r="I86" i="2" s="1"/>
  <c r="H87" i="2"/>
  <c r="H86" i="2" s="1"/>
  <c r="G87" i="2"/>
  <c r="F87" i="2"/>
  <c r="D87" i="2"/>
  <c r="D86" i="2" s="1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D83" i="2"/>
  <c r="I82" i="2"/>
  <c r="H82" i="2"/>
  <c r="E82" i="2" s="1"/>
  <c r="G82" i="2"/>
  <c r="F82" i="2"/>
  <c r="D82" i="2"/>
  <c r="E81" i="2"/>
  <c r="I80" i="2"/>
  <c r="H80" i="2"/>
  <c r="G80" i="2"/>
  <c r="F80" i="2"/>
  <c r="D80" i="2"/>
  <c r="I79" i="2"/>
  <c r="H79" i="2"/>
  <c r="G79" i="2"/>
  <c r="E79" i="2" s="1"/>
  <c r="F79" i="2"/>
  <c r="D79" i="2"/>
  <c r="I78" i="2"/>
  <c r="I77" i="2" s="1"/>
  <c r="H78" i="2"/>
  <c r="G78" i="2"/>
  <c r="F78" i="2"/>
  <c r="D78" i="2"/>
  <c r="D77" i="2" s="1"/>
  <c r="I76" i="2"/>
  <c r="H76" i="2"/>
  <c r="G76" i="2"/>
  <c r="E76" i="2" s="1"/>
  <c r="F76" i="2"/>
  <c r="D76" i="2"/>
  <c r="I75" i="2"/>
  <c r="H75" i="2"/>
  <c r="G75" i="2"/>
  <c r="F75" i="2"/>
  <c r="D75" i="2"/>
  <c r="I74" i="2"/>
  <c r="H74" i="2"/>
  <c r="G74" i="2"/>
  <c r="F74" i="2"/>
  <c r="D74" i="2"/>
  <c r="I73" i="2"/>
  <c r="H73" i="2"/>
  <c r="G73" i="2"/>
  <c r="F73" i="2"/>
  <c r="E73" i="2" s="1"/>
  <c r="D73" i="2"/>
  <c r="I72" i="2"/>
  <c r="H72" i="2"/>
  <c r="G72" i="2"/>
  <c r="F72" i="2"/>
  <c r="D72" i="2"/>
  <c r="I71" i="2"/>
  <c r="E71" i="2" s="1"/>
  <c r="H71" i="2"/>
  <c r="G71" i="2"/>
  <c r="F71" i="2"/>
  <c r="D71" i="2"/>
  <c r="I70" i="2"/>
  <c r="H70" i="2"/>
  <c r="G70" i="2"/>
  <c r="F70" i="2"/>
  <c r="D70" i="2"/>
  <c r="I69" i="2"/>
  <c r="H69" i="2"/>
  <c r="G69" i="2"/>
  <c r="G68" i="2" s="1"/>
  <c r="F69" i="2"/>
  <c r="E69" i="2" s="1"/>
  <c r="D69" i="2"/>
  <c r="D68" i="2" s="1"/>
  <c r="H68" i="2"/>
  <c r="E67" i="2"/>
  <c r="I63" i="2"/>
  <c r="H63" i="2"/>
  <c r="G63" i="2"/>
  <c r="F63" i="2"/>
  <c r="E63" i="2"/>
  <c r="D63" i="2"/>
  <c r="I62" i="2"/>
  <c r="H62" i="2"/>
  <c r="G62" i="2"/>
  <c r="F62" i="2"/>
  <c r="D62" i="2"/>
  <c r="E61" i="2"/>
  <c r="I60" i="2"/>
  <c r="H60" i="2"/>
  <c r="G60" i="2"/>
  <c r="F60" i="2"/>
  <c r="D60" i="2"/>
  <c r="I59" i="2"/>
  <c r="H59" i="2"/>
  <c r="G59" i="2"/>
  <c r="F59" i="2"/>
  <c r="D59" i="2"/>
  <c r="I58" i="2"/>
  <c r="H58" i="2"/>
  <c r="G58" i="2"/>
  <c r="G56" i="2" s="1"/>
  <c r="F58" i="2"/>
  <c r="D58" i="2"/>
  <c r="I57" i="2"/>
  <c r="I56" i="2" s="1"/>
  <c r="H57" i="2"/>
  <c r="H56" i="2" s="1"/>
  <c r="G57" i="2"/>
  <c r="F57" i="2"/>
  <c r="D57" i="2"/>
  <c r="D56" i="2" s="1"/>
  <c r="F56" i="2"/>
  <c r="I55" i="2"/>
  <c r="H55" i="2"/>
  <c r="G55" i="2"/>
  <c r="F55" i="2"/>
  <c r="D55" i="2"/>
  <c r="I54" i="2"/>
  <c r="H54" i="2"/>
  <c r="G54" i="2"/>
  <c r="F54" i="2"/>
  <c r="D54" i="2"/>
  <c r="I53" i="2"/>
  <c r="H53" i="2"/>
  <c r="E53" i="2" s="1"/>
  <c r="G53" i="2"/>
  <c r="F53" i="2"/>
  <c r="D53" i="2"/>
  <c r="I52" i="2"/>
  <c r="H52" i="2"/>
  <c r="G52" i="2"/>
  <c r="F52" i="2"/>
  <c r="D52" i="2"/>
  <c r="I51" i="2"/>
  <c r="H51" i="2"/>
  <c r="G51" i="2"/>
  <c r="F51" i="2"/>
  <c r="D51" i="2"/>
  <c r="I50" i="2"/>
  <c r="H50" i="2"/>
  <c r="G50" i="2"/>
  <c r="F50" i="2"/>
  <c r="D50" i="2"/>
  <c r="I49" i="2"/>
  <c r="H49" i="2"/>
  <c r="E49" i="2" s="1"/>
  <c r="G49" i="2"/>
  <c r="F49" i="2"/>
  <c r="D49" i="2"/>
  <c r="I48" i="2"/>
  <c r="H48" i="2"/>
  <c r="G48" i="2"/>
  <c r="F48" i="2"/>
  <c r="D48" i="2"/>
  <c r="I47" i="2"/>
  <c r="H47" i="2"/>
  <c r="G47" i="2"/>
  <c r="F47" i="2"/>
  <c r="D47" i="2"/>
  <c r="I46" i="2"/>
  <c r="H46" i="2"/>
  <c r="G46" i="2"/>
  <c r="F46" i="2"/>
  <c r="D46" i="2"/>
  <c r="I45" i="2"/>
  <c r="H45" i="2"/>
  <c r="E45" i="2" s="1"/>
  <c r="G45" i="2"/>
  <c r="F45" i="2"/>
  <c r="D45" i="2"/>
  <c r="I44" i="2"/>
  <c r="H44" i="2"/>
  <c r="G44" i="2"/>
  <c r="F44" i="2"/>
  <c r="D44" i="2"/>
  <c r="I43" i="2"/>
  <c r="H43" i="2"/>
  <c r="G43" i="2"/>
  <c r="F43" i="2"/>
  <c r="D43" i="2"/>
  <c r="I42" i="2"/>
  <c r="H42" i="2"/>
  <c r="G42" i="2"/>
  <c r="F42" i="2"/>
  <c r="D42" i="2"/>
  <c r="I41" i="2"/>
  <c r="H41" i="2"/>
  <c r="E41" i="2" s="1"/>
  <c r="G41" i="2"/>
  <c r="F41" i="2"/>
  <c r="D41" i="2"/>
  <c r="I40" i="2"/>
  <c r="I39" i="2" s="1"/>
  <c r="I38" i="2" s="1"/>
  <c r="H40" i="2"/>
  <c r="G40" i="2"/>
  <c r="F40" i="2"/>
  <c r="D40" i="2"/>
  <c r="D39" i="2" s="1"/>
  <c r="D38" i="2" s="1"/>
  <c r="I37" i="2"/>
  <c r="H37" i="2"/>
  <c r="G37" i="2"/>
  <c r="F37" i="2"/>
  <c r="D37" i="2"/>
  <c r="I36" i="2"/>
  <c r="H36" i="2"/>
  <c r="G36" i="2"/>
  <c r="F36" i="2"/>
  <c r="E36" i="2" s="1"/>
  <c r="D36" i="2"/>
  <c r="E35" i="2"/>
  <c r="E34" i="2"/>
  <c r="I33" i="2"/>
  <c r="H33" i="2"/>
  <c r="G33" i="2"/>
  <c r="F33" i="2"/>
  <c r="D33" i="2"/>
  <c r="I32" i="2"/>
  <c r="H32" i="2"/>
  <c r="G32" i="2"/>
  <c r="F32" i="2"/>
  <c r="F25" i="2" s="1"/>
  <c r="D32" i="2"/>
  <c r="I31" i="2"/>
  <c r="H31" i="2"/>
  <c r="G31" i="2"/>
  <c r="F31" i="2"/>
  <c r="D31" i="2"/>
  <c r="I30" i="2"/>
  <c r="H30" i="2"/>
  <c r="E30" i="2" s="1"/>
  <c r="G30" i="2"/>
  <c r="F30" i="2"/>
  <c r="D30" i="2"/>
  <c r="I29" i="2"/>
  <c r="H29" i="2"/>
  <c r="G29" i="2"/>
  <c r="F29" i="2"/>
  <c r="D29" i="2"/>
  <c r="I28" i="2"/>
  <c r="H28" i="2"/>
  <c r="G28" i="2"/>
  <c r="F28" i="2"/>
  <c r="D28" i="2"/>
  <c r="I27" i="2"/>
  <c r="H27" i="2"/>
  <c r="G27" i="2"/>
  <c r="F27" i="2"/>
  <c r="D27" i="2"/>
  <c r="I26" i="2"/>
  <c r="H26" i="2"/>
  <c r="H25" i="2" s="1"/>
  <c r="G26" i="2"/>
  <c r="F26" i="2"/>
  <c r="D26" i="2"/>
  <c r="G25" i="2"/>
  <c r="E24" i="2"/>
  <c r="I23" i="2"/>
  <c r="H23" i="2"/>
  <c r="G23" i="2"/>
  <c r="F23" i="2"/>
  <c r="D23" i="2"/>
  <c r="G22" i="2"/>
  <c r="E15" i="2"/>
  <c r="D15" i="2"/>
  <c r="H66" i="2" l="1"/>
  <c r="E23" i="2"/>
  <c r="I25" i="2"/>
  <c r="I22" i="2" s="1"/>
  <c r="I64" i="2" s="1"/>
  <c r="E33" i="2"/>
  <c r="E40" i="2"/>
  <c r="E44" i="2"/>
  <c r="E48" i="2"/>
  <c r="E52" i="2"/>
  <c r="E70" i="2"/>
  <c r="E75" i="2"/>
  <c r="E80" i="2"/>
  <c r="E85" i="2"/>
  <c r="E91" i="2"/>
  <c r="E95" i="2"/>
  <c r="F22" i="2"/>
  <c r="E28" i="2"/>
  <c r="E32" i="2"/>
  <c r="H39" i="2"/>
  <c r="H38" i="2" s="1"/>
  <c r="G39" i="2"/>
  <c r="G38" i="2" s="1"/>
  <c r="G64" i="2" s="1"/>
  <c r="E43" i="2"/>
  <c r="E47" i="2"/>
  <c r="E51" i="2"/>
  <c r="E55" i="2"/>
  <c r="E59" i="2"/>
  <c r="I68" i="2"/>
  <c r="I66" i="2" s="1"/>
  <c r="E74" i="2"/>
  <c r="E78" i="2"/>
  <c r="E84" i="2"/>
  <c r="G86" i="2"/>
  <c r="E90" i="2"/>
  <c r="E94" i="2"/>
  <c r="H22" i="2"/>
  <c r="D25" i="2"/>
  <c r="D22" i="2" s="1"/>
  <c r="D64" i="2" s="1"/>
  <c r="E29" i="2"/>
  <c r="E60" i="2"/>
  <c r="E87" i="2"/>
  <c r="E27" i="2"/>
  <c r="E31" i="2"/>
  <c r="E37" i="2"/>
  <c r="E42" i="2"/>
  <c r="E46" i="2"/>
  <c r="E50" i="2"/>
  <c r="E54" i="2"/>
  <c r="E58" i="2"/>
  <c r="E62" i="2"/>
  <c r="F68" i="2"/>
  <c r="F66" i="2" s="1"/>
  <c r="E72" i="2"/>
  <c r="E68" i="2" s="1"/>
  <c r="H77" i="2"/>
  <c r="E83" i="2"/>
  <c r="E89" i="2"/>
  <c r="E93" i="2"/>
  <c r="G22" i="3"/>
  <c r="G64" i="3" s="1"/>
  <c r="G65" i="3" s="1"/>
  <c r="D66" i="3"/>
  <c r="E30" i="3"/>
  <c r="G56" i="3"/>
  <c r="E75" i="3"/>
  <c r="E80" i="3"/>
  <c r="E85" i="3"/>
  <c r="E91" i="3"/>
  <c r="D25" i="3"/>
  <c r="D22" i="3" s="1"/>
  <c r="D64" i="3" s="1"/>
  <c r="D65" i="3" s="1"/>
  <c r="I25" i="3"/>
  <c r="I22" i="3" s="1"/>
  <c r="I64" i="3" s="1"/>
  <c r="E29" i="3"/>
  <c r="E33" i="3"/>
  <c r="E40" i="3"/>
  <c r="E44" i="3"/>
  <c r="E48" i="3"/>
  <c r="E52" i="3"/>
  <c r="E60" i="3"/>
  <c r="F68" i="3"/>
  <c r="F66" i="3" s="1"/>
  <c r="E74" i="3"/>
  <c r="E78" i="3"/>
  <c r="E84" i="3"/>
  <c r="G86" i="3"/>
  <c r="E90" i="3"/>
  <c r="E94" i="3"/>
  <c r="E26" i="3"/>
  <c r="E36" i="3"/>
  <c r="E41" i="3"/>
  <c r="E39" i="3" s="1"/>
  <c r="E38" i="3" s="1"/>
  <c r="E45" i="3"/>
  <c r="E49" i="3"/>
  <c r="E53" i="3"/>
  <c r="F56" i="3"/>
  <c r="E57" i="3"/>
  <c r="E62" i="3"/>
  <c r="I68" i="3"/>
  <c r="I66" i="3" s="1"/>
  <c r="E87" i="3"/>
  <c r="E86" i="3" s="1"/>
  <c r="E95" i="3"/>
  <c r="F22" i="3"/>
  <c r="E28" i="3"/>
  <c r="E32" i="3"/>
  <c r="G39" i="3"/>
  <c r="G38" i="3" s="1"/>
  <c r="E43" i="3"/>
  <c r="E47" i="3"/>
  <c r="E51" i="3"/>
  <c r="E55" i="3"/>
  <c r="E59" i="3"/>
  <c r="G68" i="3"/>
  <c r="E72" i="3"/>
  <c r="H77" i="3"/>
  <c r="H66" i="3" s="1"/>
  <c r="E83" i="3"/>
  <c r="E89" i="3"/>
  <c r="E93" i="3"/>
  <c r="H66" i="4"/>
  <c r="I66" i="4"/>
  <c r="E27" i="4"/>
  <c r="E37" i="4"/>
  <c r="E42" i="4"/>
  <c r="E46" i="4"/>
  <c r="E50" i="4"/>
  <c r="E58" i="4"/>
  <c r="E88" i="4"/>
  <c r="E96" i="4"/>
  <c r="E26" i="4"/>
  <c r="E30" i="4"/>
  <c r="E36" i="4"/>
  <c r="E41" i="4"/>
  <c r="E45" i="4"/>
  <c r="E49" i="4"/>
  <c r="E53" i="4"/>
  <c r="H56" i="4"/>
  <c r="E62" i="4"/>
  <c r="E72" i="4"/>
  <c r="E76" i="4"/>
  <c r="E80" i="4"/>
  <c r="E85" i="4"/>
  <c r="E87" i="4"/>
  <c r="E86" i="4" s="1"/>
  <c r="E91" i="4"/>
  <c r="E95" i="4"/>
  <c r="F22" i="4"/>
  <c r="E31" i="4"/>
  <c r="E54" i="4"/>
  <c r="G68" i="4"/>
  <c r="F68" i="4"/>
  <c r="E73" i="4"/>
  <c r="E82" i="4"/>
  <c r="E92" i="4"/>
  <c r="E23" i="4"/>
  <c r="D25" i="4"/>
  <c r="D22" i="4" s="1"/>
  <c r="I25" i="4"/>
  <c r="E29" i="4"/>
  <c r="E33" i="4"/>
  <c r="E40" i="4"/>
  <c r="E44" i="4"/>
  <c r="E48" i="4"/>
  <c r="E52" i="4"/>
  <c r="D56" i="4"/>
  <c r="I56" i="4"/>
  <c r="E60" i="4"/>
  <c r="E70" i="4"/>
  <c r="E68" i="4" s="1"/>
  <c r="E75" i="4"/>
  <c r="E79" i="4"/>
  <c r="E84" i="4"/>
  <c r="G86" i="4"/>
  <c r="E90" i="4"/>
  <c r="E94" i="4"/>
  <c r="D22" i="5"/>
  <c r="D64" i="5" s="1"/>
  <c r="I66" i="5"/>
  <c r="E28" i="5"/>
  <c r="E32" i="5"/>
  <c r="E47" i="5"/>
  <c r="E59" i="5"/>
  <c r="F68" i="5"/>
  <c r="E72" i="5"/>
  <c r="E78" i="5"/>
  <c r="E77" i="5" s="1"/>
  <c r="E84" i="5"/>
  <c r="E94" i="5"/>
  <c r="E27" i="5"/>
  <c r="E31" i="5"/>
  <c r="E37" i="5"/>
  <c r="E42" i="5"/>
  <c r="E46" i="5"/>
  <c r="E50" i="5"/>
  <c r="E54" i="5"/>
  <c r="E58" i="5"/>
  <c r="E62" i="5"/>
  <c r="E63" i="5"/>
  <c r="E70" i="5"/>
  <c r="H77" i="5"/>
  <c r="H66" i="5" s="1"/>
  <c r="E83" i="5"/>
  <c r="E89" i="5"/>
  <c r="E93" i="5"/>
  <c r="E69" i="5"/>
  <c r="F22" i="5"/>
  <c r="G38" i="5"/>
  <c r="G64" i="5" s="1"/>
  <c r="E43" i="5"/>
  <c r="E51" i="5"/>
  <c r="E55" i="5"/>
  <c r="E90" i="5"/>
  <c r="H25" i="5"/>
  <c r="H22" i="5" s="1"/>
  <c r="H64" i="5" s="1"/>
  <c r="E30" i="5"/>
  <c r="E36" i="5"/>
  <c r="E41" i="5"/>
  <c r="E39" i="5" s="1"/>
  <c r="E38" i="5" s="1"/>
  <c r="E45" i="5"/>
  <c r="E49" i="5"/>
  <c r="E53" i="5"/>
  <c r="H56" i="5"/>
  <c r="G56" i="5"/>
  <c r="E76" i="5"/>
  <c r="E82" i="5"/>
  <c r="E88" i="5"/>
  <c r="E92" i="5"/>
  <c r="E96" i="5"/>
  <c r="E22" i="5"/>
  <c r="D66" i="5"/>
  <c r="E86" i="5"/>
  <c r="F64" i="5"/>
  <c r="E26" i="5"/>
  <c r="E25" i="5" s="1"/>
  <c r="E57" i="5"/>
  <c r="E56" i="5" s="1"/>
  <c r="I22" i="5"/>
  <c r="I64" i="5" s="1"/>
  <c r="F39" i="5"/>
  <c r="F38" i="5" s="1"/>
  <c r="G77" i="5"/>
  <c r="G66" i="5" s="1"/>
  <c r="G97" i="5" s="1"/>
  <c r="F86" i="5"/>
  <c r="F77" i="5"/>
  <c r="E39" i="4"/>
  <c r="E38" i="4" s="1"/>
  <c r="D66" i="4"/>
  <c r="E77" i="4"/>
  <c r="G56" i="4"/>
  <c r="G64" i="4" s="1"/>
  <c r="E57" i="4"/>
  <c r="F77" i="4"/>
  <c r="I22" i="4"/>
  <c r="I64" i="4" s="1"/>
  <c r="H25" i="4"/>
  <c r="H22" i="4" s="1"/>
  <c r="H64" i="4" s="1"/>
  <c r="F39" i="4"/>
  <c r="F38" i="4" s="1"/>
  <c r="G77" i="4"/>
  <c r="G66" i="4" s="1"/>
  <c r="F86" i="4"/>
  <c r="F66" i="4" s="1"/>
  <c r="D97" i="3"/>
  <c r="G66" i="3"/>
  <c r="E77" i="3"/>
  <c r="E23" i="3"/>
  <c r="E69" i="3"/>
  <c r="F77" i="3"/>
  <c r="H25" i="3"/>
  <c r="H22" i="3" s="1"/>
  <c r="F39" i="3"/>
  <c r="F38" i="3" s="1"/>
  <c r="F64" i="3" s="1"/>
  <c r="H56" i="3"/>
  <c r="G77" i="3"/>
  <c r="F86" i="3"/>
  <c r="E39" i="2"/>
  <c r="E38" i="2" s="1"/>
  <c r="E86" i="2"/>
  <c r="D66" i="2"/>
  <c r="D97" i="2" s="1"/>
  <c r="E77" i="2"/>
  <c r="E26" i="2"/>
  <c r="E57" i="2"/>
  <c r="E56" i="2" s="1"/>
  <c r="F77" i="2"/>
  <c r="F39" i="2"/>
  <c r="F38" i="2" s="1"/>
  <c r="G77" i="2"/>
  <c r="G66" i="2" s="1"/>
  <c r="F86" i="2"/>
  <c r="F64" i="2" l="1"/>
  <c r="E25" i="2"/>
  <c r="E22" i="2" s="1"/>
  <c r="H64" i="2"/>
  <c r="I97" i="3"/>
  <c r="I65" i="3"/>
  <c r="E22" i="3"/>
  <c r="G97" i="3"/>
  <c r="E25" i="3"/>
  <c r="E68" i="3"/>
  <c r="E66" i="3" s="1"/>
  <c r="E56" i="3"/>
  <c r="D64" i="4"/>
  <c r="E25" i="4"/>
  <c r="E22" i="4" s="1"/>
  <c r="F64" i="4"/>
  <c r="F65" i="4" s="1"/>
  <c r="E56" i="4"/>
  <c r="D65" i="4"/>
  <c r="H97" i="5"/>
  <c r="H65" i="5"/>
  <c r="D97" i="5"/>
  <c r="F66" i="5"/>
  <c r="E68" i="5"/>
  <c r="E66" i="5" s="1"/>
  <c r="E64" i="5"/>
  <c r="G65" i="5"/>
  <c r="F65" i="5"/>
  <c r="F97" i="5"/>
  <c r="D65" i="5"/>
  <c r="I97" i="5"/>
  <c r="I65" i="5"/>
  <c r="F97" i="4"/>
  <c r="G65" i="4"/>
  <c r="G97" i="4"/>
  <c r="A65" i="4"/>
  <c r="A97" i="4"/>
  <c r="E64" i="4"/>
  <c r="D97" i="4"/>
  <c r="H97" i="4"/>
  <c r="H65" i="4"/>
  <c r="I97" i="4"/>
  <c r="I65" i="4"/>
  <c r="E66" i="4"/>
  <c r="F97" i="3"/>
  <c r="F65" i="3"/>
  <c r="A65" i="3"/>
  <c r="A97" i="3"/>
  <c r="H64" i="3"/>
  <c r="G97" i="2"/>
  <c r="G65" i="2"/>
  <c r="F65" i="2"/>
  <c r="F97" i="2"/>
  <c r="E64" i="2"/>
  <c r="E66" i="2"/>
  <c r="I65" i="2"/>
  <c r="I97" i="2"/>
  <c r="D65" i="2"/>
  <c r="H97" i="2" l="1"/>
  <c r="H65" i="2"/>
  <c r="E64" i="3"/>
  <c r="A65" i="5"/>
  <c r="A97" i="5"/>
  <c r="E97" i="5"/>
  <c r="E65" i="5"/>
  <c r="E97" i="4"/>
  <c r="E65" i="4"/>
  <c r="H97" i="3"/>
  <c r="H65" i="3"/>
  <c r="A65" i="2"/>
  <c r="A97" i="2"/>
  <c r="E65" i="2"/>
  <c r="E97" i="2"/>
  <c r="E65" i="3" l="1"/>
  <c r="E97" i="3"/>
</calcChain>
</file>

<file path=xl/sharedStrings.xml><?xml version="1.0" encoding="utf-8"?>
<sst xmlns="http://schemas.openxmlformats.org/spreadsheetml/2006/main" count="896" uniqueCount="175">
  <si>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</si>
  <si>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</si>
  <si>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</si>
  <si>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</si>
  <si>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</si>
  <si>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</si>
  <si>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</si>
  <si>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</si>
  <si>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</si>
  <si>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</si>
  <si>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</si>
  <si>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</si>
  <si>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</si>
  <si>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</si>
  <si>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</si>
  <si>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</si>
  <si>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</si>
  <si>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</si>
  <si>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</si>
  <si>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</si>
  <si>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</si>
  <si>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</si>
  <si>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</si>
  <si>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</si>
  <si>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</si>
  <si>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</si>
  <si>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</si>
  <si>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</si>
  <si>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</si>
  <si>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</si>
  <si>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</si>
  <si>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</si>
  <si>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</si>
  <si>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</si>
  <si>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</si>
  <si>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</si>
  <si>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</si>
  <si>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</si>
  <si>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</si>
  <si>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</si>
  <si>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</si>
  <si>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</si>
  <si>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</si>
  <si>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</si>
  <si>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</si>
  <si>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</si>
  <si>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</si>
  <si>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</si>
  <si>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</si>
  <si>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</si>
  <si>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</si>
  <si>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</si>
  <si>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</si>
  <si>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</si>
  <si>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</si>
  <si>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</si>
  <si>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</si>
  <si>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</si>
  <si>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</si>
  <si>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</si>
  <si>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</si>
  <si>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</si>
  <si>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</si>
  <si>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</si>
  <si>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</si>
  <si>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</si>
  <si>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</si>
  <si>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</si>
  <si>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</si>
  <si>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</si>
  <si>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</si>
  <si>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</si>
  <si>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</si>
  <si>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</si>
  <si>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</si>
  <si>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</si>
  <si>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</si>
  <si>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</si>
  <si>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</si>
  <si>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</si>
  <si>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</si>
  <si>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</si>
  <si>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</si>
  <si>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</si>
  <si>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</si>
  <si>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</si>
  <si>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</si>
  <si>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</si>
  <si>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</si>
  <si>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</si>
  <si>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</si>
  <si>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</si>
  <si>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</si>
  <si>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</si>
  <si>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</si>
  <si>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</si>
  <si>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</si>
  <si>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</si>
  <si>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</si>
  <si>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</si>
  <si>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</si>
  <si>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</si>
  <si>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</si>
  <si>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</si>
  <si>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</si>
  <si>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</si>
  <si>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</si>
  <si>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</si>
  <si>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</si>
  <si>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</si>
  <si>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</si>
  <si>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</si>
  <si>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</si>
  <si>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</si>
  <si>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</si>
  <si>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</si>
  <si>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</si>
  <si>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</si>
  <si>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</si>
  <si>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</si>
  <si>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</si>
  <si>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</si>
  <si>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</si>
  <si>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</si>
  <si>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</si>
  <si>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</si>
  <si>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</si>
  <si>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</si>
  <si>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</si>
  <si>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</si>
  <si>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</si>
  <si>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</si>
  <si>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</si>
  <si>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</si>
  <si>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</si>
  <si>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</si>
  <si>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</si>
  <si>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</si>
  <si>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</si>
  <si>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</si>
  <si>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</si>
  <si>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</si>
  <si>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</si>
  <si>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</si>
  <si>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</si>
  <si>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</si>
  <si>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</si>
  <si>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</si>
  <si>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</si>
  <si>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</si>
  <si>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</si>
  <si>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</si>
  <si>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</si>
  <si>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</si>
  <si>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</si>
  <si>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</si>
  <si>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</si>
  <si>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</si>
  <si>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</si>
  <si>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</si>
  <si>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</si>
  <si>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</si>
  <si>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</si>
  <si>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</si>
  <si>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</si>
  <si>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</si>
  <si>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06.07.2018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</si>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</sst>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2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1"/>
    <xf numFmtId="0" fontId="14" fillId="0" borderId="0" xfId="1" applyFont="1" applyBorder="1" applyProtection="1"/>
    <xf numFmtId="3" fontId="27" fillId="6" borderId="5" xfId="3" applyNumberFormat="1" applyFont="1" applyFill="1" applyBorder="1" applyAlignment="1" applyProtection="1">
      <alignment horizontal="right" vertical="center"/>
    </xf>
    <xf numFmtId="0" fontId="10" fillId="6" borderId="41" xfId="1" quotePrefix="1" applyFont="1" applyFill="1" applyBorder="1" applyAlignment="1" applyProtection="1">
      <alignment horizontal="left"/>
    </xf>
    <xf numFmtId="0" fontId="11" fillId="6" borderId="41" xfId="1" applyFont="1" applyFill="1" applyBorder="1" applyAlignment="1" applyProtection="1">
      <alignment horizontal="left"/>
    </xf>
    <xf numFmtId="0" fontId="11" fillId="6" borderId="41" xfId="1" quotePrefix="1" applyFont="1" applyFill="1" applyBorder="1" applyAlignment="1" applyProtection="1">
      <alignment horizontal="left"/>
    </xf>
    <xf numFmtId="3" fontId="11" fillId="6" borderId="41" xfId="1" applyNumberFormat="1" applyFont="1" applyFill="1" applyBorder="1" applyAlignment="1" applyProtection="1"/>
    <xf numFmtId="0" fontId="7" fillId="3" borderId="3" xfId="1" applyFont="1" applyFill="1" applyBorder="1" applyAlignment="1" applyProtection="1">
      <alignment horizontal="left"/>
    </xf>
    <xf numFmtId="0" fontId="7" fillId="3" borderId="11" xfId="1" applyFont="1" applyFill="1" applyBorder="1" applyAlignment="1" applyProtection="1">
      <alignment horizontal="left"/>
    </xf>
    <xf numFmtId="0" fontId="7" fillId="3" borderId="69" xfId="1" applyFont="1" applyFill="1" applyBorder="1" applyAlignment="1" applyProtection="1">
      <alignment horizontal="left"/>
    </xf>
    <xf numFmtId="0" fontId="7" fillId="3" borderId="15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0" xfId="1" applyFont="1" applyFill="1" applyBorder="1" applyProtection="1"/>
    <xf numFmtId="0" fontId="11" fillId="3" borderId="3" xfId="1" quotePrefix="1" applyFont="1" applyFill="1" applyBorder="1" applyAlignment="1" applyProtection="1">
      <alignment horizontal="center"/>
    </xf>
    <xf numFmtId="0" fontId="11" fillId="3" borderId="2" xfId="1" quotePrefix="1" applyFont="1" applyFill="1" applyBorder="1" applyAlignment="1" applyProtection="1">
      <alignment horizontal="center"/>
    </xf>
    <xf numFmtId="0" fontId="11" fillId="3" borderId="15" xfId="1" quotePrefix="1" applyFont="1" applyFill="1" applyBorder="1" applyAlignment="1" applyProtection="1">
      <alignment horizontal="center"/>
    </xf>
    <xf numFmtId="0" fontId="7" fillId="3" borderId="3" xfId="1" applyFont="1" applyFill="1" applyBorder="1" applyAlignment="1" applyProtection="1">
      <alignment horizontal="center"/>
    </xf>
    <xf numFmtId="0" fontId="7" fillId="3" borderId="3" xfId="1" applyFont="1" applyFill="1" applyBorder="1" applyProtection="1"/>
    <xf numFmtId="0" fontId="14" fillId="3" borderId="0" xfId="1" applyFont="1" applyFill="1" applyProtection="1"/>
    <xf numFmtId="0" fontId="11" fillId="3" borderId="3" xfId="1" applyFont="1" applyFill="1" applyBorder="1" applyAlignment="1" applyProtection="1"/>
    <xf numFmtId="0" fontId="7" fillId="3" borderId="3" xfId="1" quotePrefix="1" applyFont="1" applyFill="1" applyBorder="1" applyAlignment="1" applyProtection="1">
      <alignment horizontal="left"/>
    </xf>
    <xf numFmtId="3" fontId="7" fillId="3" borderId="3" xfId="1" quotePrefix="1" applyNumberFormat="1" applyFont="1" applyFill="1" applyBorder="1" applyAlignment="1" applyProtection="1"/>
    <xf numFmtId="0" fontId="11" fillId="3" borderId="3" xfId="1" applyFont="1" applyFill="1" applyBorder="1" applyAlignment="1" applyProtection="1">
      <alignment horizontal="left"/>
    </xf>
    <xf numFmtId="3" fontId="11" fillId="3" borderId="3" xfId="1" applyNumberFormat="1" applyFont="1" applyFill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left"/>
    </xf>
    <xf numFmtId="1" fontId="11" fillId="3" borderId="0" xfId="1" applyNumberFormat="1" applyFont="1" applyFill="1" applyBorder="1" applyProtection="1"/>
    <xf numFmtId="0" fontId="11" fillId="3" borderId="0" xfId="1" applyFont="1" applyFill="1" applyBorder="1" applyAlignment="1" applyProtection="1">
      <alignment horizontal="left"/>
    </xf>
    <xf numFmtId="0" fontId="11" fillId="3" borderId="0" xfId="1" applyFont="1" applyFill="1" applyBorder="1" applyProtection="1"/>
    <xf numFmtId="0" fontId="9" fillId="3" borderId="0" xfId="1" applyFont="1" applyFill="1" applyProtection="1"/>
    <xf numFmtId="0" fontId="7" fillId="3" borderId="21" xfId="1" applyFont="1" applyFill="1" applyBorder="1" applyAlignment="1" applyProtection="1">
      <alignment horizontal="left"/>
    </xf>
    <xf numFmtId="3" fontId="7" fillId="3" borderId="21" xfId="1" quotePrefix="1" applyNumberFormat="1" applyFont="1" applyFill="1" applyBorder="1" applyAlignment="1" applyProtection="1"/>
    <xf numFmtId="0" fontId="7" fillId="3" borderId="19" xfId="1" applyFont="1" applyFill="1" applyBorder="1" applyAlignment="1" applyProtection="1">
      <alignment horizontal="left"/>
    </xf>
    <xf numFmtId="3" fontId="7" fillId="3" borderId="19" xfId="1" quotePrefix="1" applyNumberFormat="1" applyFont="1" applyFill="1" applyBorder="1" applyAlignment="1" applyProtection="1"/>
    <xf numFmtId="0" fontId="7" fillId="3" borderId="71" xfId="1" applyFont="1" applyFill="1" applyBorder="1" applyAlignment="1" applyProtection="1">
      <alignment horizontal="left"/>
    </xf>
    <xf numFmtId="0" fontId="7" fillId="3" borderId="72" xfId="1" applyFont="1" applyFill="1" applyBorder="1" applyAlignment="1" applyProtection="1">
      <alignment horizontal="left"/>
    </xf>
    <xf numFmtId="0" fontId="7" fillId="3" borderId="73" xfId="1" applyFont="1" applyFill="1" applyBorder="1" applyAlignment="1" applyProtection="1">
      <alignment horizontal="left"/>
    </xf>
    <xf numFmtId="0" fontId="16" fillId="3" borderId="73" xfId="1" applyFont="1" applyFill="1" applyBorder="1" applyAlignment="1" applyProtection="1">
      <alignment horizontal="left"/>
    </xf>
    <xf numFmtId="0" fontId="7" fillId="3" borderId="74" xfId="1" applyFont="1" applyFill="1" applyBorder="1" applyAlignment="1" applyProtection="1">
      <alignment horizontal="left"/>
    </xf>
    <xf numFmtId="0" fontId="7" fillId="3" borderId="16" xfId="1" applyFont="1" applyFill="1" applyBorder="1" applyAlignment="1" applyProtection="1">
      <alignment horizontal="left"/>
    </xf>
    <xf numFmtId="0" fontId="10" fillId="5" borderId="41" xfId="1" applyFont="1" applyFill="1" applyBorder="1" applyAlignment="1" applyProtection="1">
      <alignment horizontal="left"/>
    </xf>
    <xf numFmtId="0" fontId="7" fillId="5" borderId="41" xfId="1" applyFont="1" applyFill="1" applyBorder="1" applyAlignment="1" applyProtection="1">
      <alignment horizontal="left"/>
    </xf>
    <xf numFmtId="0" fontId="11" fillId="5" borderId="41" xfId="1" quotePrefix="1" applyFont="1" applyFill="1" applyBorder="1" applyAlignment="1" applyProtection="1">
      <alignment horizontal="left"/>
    </xf>
    <xf numFmtId="3" fontId="11" fillId="5" borderId="41" xfId="1" applyNumberFormat="1" applyFont="1" applyFill="1" applyBorder="1" applyAlignment="1" applyProtection="1"/>
    <xf numFmtId="0" fontId="7" fillId="2" borderId="21" xfId="1" applyFont="1" applyFill="1" applyBorder="1" applyAlignment="1" applyProtection="1">
      <alignment horizontal="left"/>
    </xf>
    <xf numFmtId="1" fontId="11" fillId="2" borderId="21" xfId="1" applyNumberFormat="1" applyFont="1" applyFill="1" applyBorder="1" applyAlignment="1" applyProtection="1"/>
    <xf numFmtId="0" fontId="7" fillId="2" borderId="16" xfId="1" applyFont="1" applyFill="1" applyBorder="1" applyAlignment="1" applyProtection="1">
      <alignment horizontal="left"/>
    </xf>
    <xf numFmtId="1" fontId="11" fillId="2" borderId="16" xfId="1" applyNumberFormat="1" applyFont="1" applyFill="1" applyBorder="1" applyAlignment="1" applyProtection="1"/>
    <xf numFmtId="0" fontId="7" fillId="2" borderId="75" xfId="1" applyFont="1" applyFill="1" applyBorder="1" applyAlignment="1" applyProtection="1">
      <alignment horizontal="left"/>
    </xf>
    <xf numFmtId="1" fontId="11" fillId="2" borderId="19" xfId="1" applyNumberFormat="1" applyFont="1" applyFill="1" applyBorder="1" applyAlignment="1" applyProtection="1"/>
    <xf numFmtId="3" fontId="7" fillId="3" borderId="74" xfId="1" applyNumberFormat="1" applyFont="1" applyFill="1" applyBorder="1" applyAlignment="1" applyProtection="1"/>
    <xf numFmtId="3" fontId="7" fillId="3" borderId="16" xfId="1" applyNumberFormat="1" applyFont="1" applyFill="1" applyBorder="1" applyAlignment="1" applyProtection="1"/>
    <xf numFmtId="3" fontId="7" fillId="3" borderId="21" xfId="1" applyNumberFormat="1" applyFont="1" applyFill="1" applyBorder="1" applyAlignment="1" applyProtection="1"/>
    <xf numFmtId="3" fontId="7" fillId="3" borderId="17" xfId="1" applyNumberFormat="1" applyFont="1" applyFill="1" applyBorder="1" applyAlignment="1" applyProtection="1"/>
    <xf numFmtId="3" fontId="7" fillId="3" borderId="13" xfId="1" applyNumberFormat="1" applyFont="1" applyFill="1" applyBorder="1" applyAlignment="1" applyProtection="1"/>
    <xf numFmtId="3" fontId="7" fillId="3" borderId="1" xfId="1" applyNumberFormat="1" applyFont="1" applyFill="1" applyBorder="1" applyAlignment="1" applyProtection="1"/>
    <xf numFmtId="3" fontId="7" fillId="3" borderId="15" xfId="1" applyNumberFormat="1" applyFont="1" applyFill="1" applyBorder="1" applyAlignment="1" applyProtection="1"/>
    <xf numFmtId="3" fontId="7" fillId="3" borderId="11" xfId="1" applyNumberFormat="1" applyFont="1" applyFill="1" applyBorder="1" applyAlignment="1" applyProtection="1"/>
    <xf numFmtId="0" fontId="7" fillId="3" borderId="16" xfId="1" quotePrefix="1" applyFont="1" applyFill="1" applyBorder="1" applyAlignment="1" applyProtection="1">
      <alignment horizontal="left"/>
    </xf>
    <xf numFmtId="0" fontId="7" fillId="3" borderId="17" xfId="1" applyFont="1" applyFill="1" applyBorder="1" applyAlignment="1" applyProtection="1">
      <alignment horizontal="left"/>
    </xf>
    <xf numFmtId="0" fontId="7" fillId="3" borderId="19" xfId="1" quotePrefix="1" applyFont="1" applyFill="1" applyBorder="1" applyAlignment="1" applyProtection="1">
      <alignment horizontal="left"/>
    </xf>
    <xf numFmtId="0" fontId="7" fillId="3" borderId="17" xfId="1" quotePrefix="1" applyFont="1" applyFill="1" applyBorder="1" applyAlignment="1" applyProtection="1">
      <alignment horizontal="left"/>
    </xf>
    <xf numFmtId="0" fontId="16" fillId="3" borderId="17" xfId="1" applyFont="1" applyFill="1" applyBorder="1" applyAlignment="1" applyProtection="1">
      <alignment horizontal="left"/>
    </xf>
    <xf numFmtId="0" fontId="10" fillId="7" borderId="41" xfId="1" quotePrefix="1" applyFont="1" applyFill="1" applyBorder="1" applyAlignment="1" applyProtection="1">
      <alignment horizontal="left"/>
    </xf>
    <xf numFmtId="0" fontId="11" fillId="7" borderId="41" xfId="1" applyFont="1" applyFill="1" applyBorder="1" applyAlignment="1" applyProtection="1">
      <alignment horizontal="left"/>
    </xf>
    <xf numFmtId="0" fontId="11" fillId="7" borderId="41" xfId="1" quotePrefix="1" applyFont="1" applyFill="1" applyBorder="1" applyAlignment="1" applyProtection="1">
      <alignment horizontal="left"/>
    </xf>
    <xf numFmtId="3" fontId="11" fillId="7" borderId="41" xfId="1" applyNumberFormat="1" applyFont="1" applyFill="1" applyBorder="1" applyAlignment="1" applyProtection="1"/>
    <xf numFmtId="0" fontId="7" fillId="3" borderId="20" xfId="1" quotePrefix="1" applyFont="1" applyFill="1" applyBorder="1" applyAlignment="1" applyProtection="1">
      <alignment horizontal="left"/>
    </xf>
    <xf numFmtId="0" fontId="7" fillId="3" borderId="20" xfId="1" applyFont="1" applyFill="1" applyBorder="1" applyAlignment="1" applyProtection="1">
      <alignment horizontal="left"/>
    </xf>
    <xf numFmtId="3" fontId="7" fillId="3" borderId="20" xfId="1" applyNumberFormat="1" applyFont="1" applyFill="1" applyBorder="1" applyAlignment="1" applyProtection="1"/>
    <xf numFmtId="0" fontId="7" fillId="6" borderId="11" xfId="1" applyFont="1" applyFill="1" applyBorder="1" applyAlignment="1" applyProtection="1">
      <alignment horizontal="left"/>
    </xf>
    <xf numFmtId="3" fontId="7" fillId="6" borderId="11" xfId="1" applyNumberFormat="1" applyFont="1" applyFill="1" applyBorder="1" applyAlignment="1" applyProtection="1"/>
    <xf numFmtId="0" fontId="7" fillId="6" borderId="21" xfId="1" applyFont="1" applyFill="1" applyBorder="1" applyAlignment="1" applyProtection="1">
      <alignment horizontal="left"/>
    </xf>
    <xf numFmtId="0" fontId="7" fillId="6" borderId="21" xfId="1" quotePrefix="1" applyFont="1" applyFill="1" applyBorder="1" applyAlignment="1" applyProtection="1">
      <alignment horizontal="left"/>
    </xf>
    <xf numFmtId="3" fontId="7" fillId="6" borderId="21" xfId="1" applyNumberFormat="1" applyFont="1" applyFill="1" applyBorder="1" applyAlignment="1" applyProtection="1"/>
    <xf numFmtId="0" fontId="7" fillId="6" borderId="19" xfId="1" applyFont="1" applyFill="1" applyBorder="1" applyAlignment="1" applyProtection="1">
      <alignment horizontal="left"/>
    </xf>
    <xf numFmtId="0" fontId="16" fillId="6" borderId="75" xfId="1" applyFont="1" applyFill="1" applyBorder="1" applyAlignment="1" applyProtection="1">
      <alignment horizontal="left"/>
    </xf>
    <xf numFmtId="0" fontId="7" fillId="6" borderId="19" xfId="1" quotePrefix="1" applyFont="1" applyFill="1" applyBorder="1" applyAlignment="1" applyProtection="1">
      <alignment horizontal="left"/>
    </xf>
    <xf numFmtId="3" fontId="7" fillId="6" borderId="19" xfId="1" applyNumberFormat="1" applyFont="1" applyFill="1" applyBorder="1" applyAlignment="1" applyProtection="1"/>
    <xf numFmtId="3" fontId="7" fillId="3" borderId="16" xfId="1" quotePrefix="1" applyNumberFormat="1" applyFont="1" applyFill="1" applyBorder="1" applyAlignment="1" applyProtection="1"/>
    <xf numFmtId="3" fontId="7" fillId="3" borderId="17" xfId="1" quotePrefix="1" applyNumberFormat="1" applyFont="1" applyFill="1" applyBorder="1" applyAlignment="1" applyProtection="1"/>
    <xf numFmtId="167" fontId="7" fillId="3" borderId="20" xfId="9" applyFont="1" applyFill="1" applyBorder="1" applyAlignment="1" applyProtection="1">
      <alignment horizontal="left"/>
    </xf>
    <xf numFmtId="0" fontId="16" fillId="3" borderId="20" xfId="1" applyFont="1" applyFill="1" applyBorder="1" applyAlignment="1" applyProtection="1">
      <alignment horizontal="left"/>
    </xf>
    <xf numFmtId="3" fontId="7" fillId="3" borderId="20" xfId="1" quotePrefix="1" applyNumberFormat="1" applyFont="1" applyFill="1" applyBorder="1" applyAlignment="1" applyProtection="1"/>
    <xf numFmtId="0" fontId="7" fillId="11" borderId="11" xfId="1" applyFont="1" applyFill="1" applyBorder="1" applyAlignment="1" applyProtection="1">
      <alignment horizontal="left"/>
    </xf>
    <xf numFmtId="0" fontId="7" fillId="11" borderId="11" xfId="1" quotePrefix="1" applyFont="1" applyFill="1" applyBorder="1" applyAlignment="1" applyProtection="1">
      <alignment horizontal="left"/>
    </xf>
    <xf numFmtId="3" fontId="7" fillId="11" borderId="11" xfId="1" quotePrefix="1" applyNumberFormat="1" applyFont="1" applyFill="1" applyBorder="1" applyAlignment="1" applyProtection="1"/>
    <xf numFmtId="0" fontId="10" fillId="8" borderId="41" xfId="1" applyFont="1" applyFill="1" applyBorder="1" applyAlignment="1" applyProtection="1">
      <alignment horizontal="left"/>
    </xf>
    <xf numFmtId="0" fontId="11" fillId="8" borderId="41" xfId="1" applyFont="1" applyFill="1" applyBorder="1" applyAlignment="1" applyProtection="1">
      <alignment horizontal="left"/>
    </xf>
    <xf numFmtId="3" fontId="11" fillId="8" borderId="41" xfId="1" applyNumberFormat="1" applyFont="1" applyFill="1" applyBorder="1" applyAlignment="1" applyProtection="1"/>
    <xf numFmtId="3" fontId="26" fillId="8" borderId="52" xfId="3" applyNumberFormat="1" applyFont="1" applyFill="1" applyBorder="1" applyAlignment="1" applyProtection="1">
      <alignment vertical="center"/>
    </xf>
    <xf numFmtId="168" fontId="7" fillId="3" borderId="16" xfId="1" applyNumberFormat="1" applyFont="1" applyFill="1" applyBorder="1" applyProtection="1"/>
    <xf numFmtId="0" fontId="11" fillId="3" borderId="20" xfId="1" quotePrefix="1" applyFont="1" applyFill="1" applyBorder="1" applyAlignment="1" applyProtection="1">
      <alignment horizontal="left"/>
    </xf>
    <xf numFmtId="0" fontId="7" fillId="9" borderId="21" xfId="1" applyFont="1" applyFill="1" applyBorder="1" applyAlignment="1" applyProtection="1">
      <alignment horizontal="left"/>
    </xf>
    <xf numFmtId="3" fontId="7" fillId="9" borderId="21" xfId="1" quotePrefix="1" applyNumberFormat="1" applyFont="1" applyFill="1" applyBorder="1" applyAlignment="1" applyProtection="1"/>
    <xf numFmtId="0" fontId="7" fillId="9" borderId="16" xfId="1" applyFont="1" applyFill="1" applyBorder="1" applyAlignment="1" applyProtection="1">
      <alignment horizontal="left"/>
    </xf>
    <xf numFmtId="3" fontId="7" fillId="9" borderId="16" xfId="1" quotePrefix="1" applyNumberFormat="1" applyFont="1" applyFill="1" applyBorder="1" applyAlignment="1" applyProtection="1"/>
    <xf numFmtId="168" fontId="7" fillId="9" borderId="16" xfId="1" applyNumberFormat="1" applyFont="1" applyFill="1" applyBorder="1" applyProtection="1"/>
    <xf numFmtId="168" fontId="7" fillId="9" borderId="19" xfId="1" applyNumberFormat="1" applyFont="1" applyFill="1" applyBorder="1" applyProtection="1"/>
    <xf numFmtId="3" fontId="7" fillId="9" borderId="19" xfId="1" quotePrefix="1" applyNumberFormat="1" applyFont="1" applyFill="1" applyBorder="1" applyAlignment="1" applyProtection="1"/>
    <xf numFmtId="0" fontId="7" fillId="9" borderId="19" xfId="1" applyFont="1" applyFill="1" applyBorder="1" applyAlignment="1" applyProtection="1">
      <alignment horizontal="left"/>
    </xf>
    <xf numFmtId="0" fontId="7" fillId="9" borderId="21" xfId="1" quotePrefix="1" applyFont="1" applyFill="1" applyBorder="1" applyAlignment="1" applyProtection="1">
      <alignment horizontal="left"/>
    </xf>
    <xf numFmtId="0" fontId="11" fillId="9" borderId="19" xfId="1" applyFont="1" applyFill="1" applyBorder="1" applyAlignment="1" applyProtection="1">
      <alignment horizontal="left"/>
    </xf>
    <xf numFmtId="0" fontId="7" fillId="9" borderId="14" xfId="1" applyFont="1" applyFill="1" applyBorder="1" applyAlignment="1" applyProtection="1">
      <alignment horizontal="left"/>
    </xf>
    <xf numFmtId="3" fontId="7" fillId="9" borderId="14" xfId="1" applyNumberFormat="1" applyFont="1" applyFill="1" applyBorder="1" applyAlignment="1" applyProtection="1"/>
    <xf numFmtId="3" fontId="11" fillId="12" borderId="3" xfId="1" applyNumberFormat="1" applyFont="1" applyFill="1" applyBorder="1" applyAlignment="1" applyProtection="1">
      <alignment horizontal="right"/>
    </xf>
    <xf numFmtId="3" fontId="17" fillId="2" borderId="21" xfId="1" applyNumberFormat="1" applyFont="1" applyFill="1" applyBorder="1" applyAlignment="1" applyProtection="1"/>
    <xf numFmtId="3" fontId="17" fillId="2" borderId="16" xfId="1" applyNumberFormat="1" applyFont="1" applyFill="1" applyBorder="1" applyAlignment="1" applyProtection="1"/>
    <xf numFmtId="3" fontId="17" fillId="2" borderId="19" xfId="1" applyNumberFormat="1" applyFont="1" applyFill="1" applyBorder="1" applyAlignment="1" applyProtection="1"/>
    <xf numFmtId="0" fontId="11" fillId="5" borderId="41" xfId="1" applyFont="1" applyFill="1" applyBorder="1" applyAlignment="1" applyProtection="1">
      <alignment horizontal="left"/>
    </xf>
    <xf numFmtId="0" fontId="10" fillId="5" borderId="7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7" fillId="3" borderId="0" xfId="1" applyFont="1" applyFill="1" applyAlignment="1" applyProtection="1">
      <alignment horizontal="center" vertical="center"/>
    </xf>
    <xf numFmtId="0" fontId="14" fillId="3" borderId="0" xfId="1" applyFont="1" applyFill="1" applyAlignment="1" applyProtection="1">
      <alignment horizontal="right"/>
    </xf>
    <xf numFmtId="0" fontId="14" fillId="3" borderId="0" xfId="1" quotePrefix="1" applyFont="1" applyFill="1" applyAlignment="1" applyProtection="1">
      <alignment horizontal="left"/>
    </xf>
    <xf numFmtId="0" fontId="7" fillId="3" borderId="6" xfId="1" applyFont="1" applyFill="1" applyBorder="1" applyProtection="1"/>
    <xf numFmtId="0" fontId="11" fillId="3" borderId="6" xfId="1" applyFont="1" applyFill="1" applyBorder="1" applyProtection="1"/>
    <xf numFmtId="0" fontId="10" fillId="3" borderId="0" xfId="1" applyFont="1" applyFill="1" applyAlignment="1" applyProtection="1">
      <alignment horizontal="left"/>
    </xf>
    <xf numFmtId="0" fontId="11" fillId="3" borderId="0" xfId="1" applyFont="1" applyFill="1" applyAlignment="1" applyProtection="1">
      <alignment horizontal="left"/>
    </xf>
    <xf numFmtId="0" fontId="14" fillId="3" borderId="0" xfId="1" applyFont="1" applyFill="1" applyBorder="1" applyProtection="1"/>
    <xf numFmtId="0" fontId="8" fillId="3" borderId="0" xfId="1" quotePrefix="1" applyFont="1" applyFill="1" applyBorder="1" applyAlignment="1" applyProtection="1">
      <alignment horizontal="left"/>
    </xf>
    <xf numFmtId="0" fontId="10" fillId="3" borderId="0" xfId="1" applyFont="1" applyFill="1" applyProtection="1"/>
    <xf numFmtId="0" fontId="11" fillId="3" borderId="0" xfId="1" quotePrefix="1" applyFont="1" applyFill="1" applyAlignment="1" applyProtection="1">
      <alignment horizontal="left"/>
    </xf>
    <xf numFmtId="178" fontId="11" fillId="5" borderId="76" xfId="1" applyNumberFormat="1" applyFont="1" applyFill="1" applyBorder="1" applyAlignment="1" applyProtection="1"/>
    <xf numFmtId="178" fontId="11" fillId="5" borderId="41" xfId="1" applyNumberFormat="1" applyFont="1" applyFill="1" applyBorder="1" applyAlignment="1" applyProtection="1">
      <alignment horizontal="right"/>
    </xf>
    <xf numFmtId="0" fontId="11" fillId="3" borderId="42" xfId="1" applyFont="1" applyFill="1" applyBorder="1" applyAlignment="1" applyProtection="1"/>
    <xf numFmtId="0" fontId="11" fillId="3" borderId="29" xfId="1" applyFont="1" applyFill="1" applyBorder="1" applyAlignment="1" applyProtection="1"/>
    <xf numFmtId="0" fontId="11" fillId="3" borderId="44" xfId="1" applyFont="1" applyFill="1" applyBorder="1" applyAlignment="1" applyProtection="1"/>
    <xf numFmtId="3" fontId="7" fillId="5" borderId="51" xfId="1" applyNumberFormat="1" applyFont="1" applyFill="1" applyBorder="1" applyAlignment="1" applyProtection="1"/>
    <xf numFmtId="3" fontId="7" fillId="5" borderId="52" xfId="1" applyNumberFormat="1" applyFont="1" applyFill="1" applyBorder="1" applyAlignment="1" applyProtection="1"/>
    <xf numFmtId="3" fontId="7" fillId="5" borderId="53" xfId="1" applyNumberFormat="1" applyFont="1" applyFill="1" applyBorder="1" applyAlignment="1" applyProtection="1"/>
    <xf numFmtId="3" fontId="7" fillId="3" borderId="77" xfId="1" applyNumberFormat="1" applyFont="1" applyFill="1" applyBorder="1" applyAlignment="1" applyProtection="1"/>
    <xf numFmtId="3" fontId="7" fillId="3" borderId="78" xfId="1" applyNumberFormat="1" applyFont="1" applyFill="1" applyBorder="1" applyAlignment="1" applyProtection="1"/>
    <xf numFmtId="3" fontId="7" fillId="3" borderId="79" xfId="1" applyNumberFormat="1" applyFont="1" applyFill="1" applyBorder="1" applyAlignment="1" applyProtection="1"/>
    <xf numFmtId="3" fontId="7" fillId="3" borderId="54" xfId="1" applyNumberFormat="1" applyFont="1" applyFill="1" applyBorder="1" applyAlignment="1" applyProtection="1"/>
    <xf numFmtId="3" fontId="7" fillId="3" borderId="25" xfId="1" applyNumberFormat="1" applyFont="1" applyFill="1" applyBorder="1" applyAlignment="1" applyProtection="1"/>
    <xf numFmtId="3" fontId="7" fillId="3" borderId="55" xfId="1" applyNumberFormat="1" applyFont="1" applyFill="1" applyBorder="1" applyAlignment="1" applyProtection="1"/>
    <xf numFmtId="3" fontId="7" fillId="3" borderId="39" xfId="1" applyNumberFormat="1" applyFont="1" applyFill="1" applyBorder="1" applyAlignment="1" applyProtection="1"/>
    <xf numFmtId="3" fontId="7" fillId="3" borderId="5" xfId="1" applyNumberFormat="1" applyFont="1" applyFill="1" applyBorder="1" applyAlignment="1" applyProtection="1"/>
    <xf numFmtId="3" fontId="7" fillId="3" borderId="4" xfId="1" applyNumberFormat="1" applyFont="1" applyFill="1" applyBorder="1" applyAlignment="1" applyProtection="1"/>
    <xf numFmtId="3" fontId="7" fillId="3" borderId="35" xfId="1" applyNumberFormat="1" applyFont="1" applyFill="1" applyBorder="1" applyAlignment="1" applyProtection="1"/>
    <xf numFmtId="3" fontId="7" fillId="3" borderId="36" xfId="1" applyNumberFormat="1" applyFont="1" applyFill="1" applyBorder="1" applyAlignment="1" applyProtection="1"/>
    <xf numFmtId="3" fontId="7" fillId="3" borderId="37" xfId="1" applyNumberFormat="1" applyFont="1" applyFill="1" applyBorder="1" applyAlignment="1" applyProtection="1"/>
    <xf numFmtId="3" fontId="17" fillId="2" borderId="45" xfId="1" applyNumberFormat="1" applyFont="1" applyFill="1" applyBorder="1" applyAlignment="1" applyProtection="1"/>
    <xf numFmtId="3" fontId="17" fillId="2" borderId="22" xfId="1" applyNumberFormat="1" applyFont="1" applyFill="1" applyBorder="1" applyAlignment="1" applyProtection="1"/>
    <xf numFmtId="3" fontId="17" fillId="2" borderId="46" xfId="1" applyNumberFormat="1" applyFont="1" applyFill="1" applyBorder="1" applyAlignment="1" applyProtection="1"/>
    <xf numFmtId="3" fontId="17" fillId="2" borderId="47" xfId="1" applyNumberFormat="1" applyFont="1" applyFill="1" applyBorder="1" applyAlignment="1" applyProtection="1"/>
    <xf numFmtId="3" fontId="17" fillId="2" borderId="23" xfId="1" applyNumberFormat="1" applyFont="1" applyFill="1" applyBorder="1" applyAlignment="1" applyProtection="1"/>
    <xf numFmtId="3" fontId="17" fillId="2" borderId="43" xfId="1" applyNumberFormat="1" applyFont="1" applyFill="1" applyBorder="1" applyAlignment="1" applyProtection="1"/>
    <xf numFmtId="3" fontId="17" fillId="2" borderId="48" xfId="1" applyNumberFormat="1" applyFont="1" applyFill="1" applyBorder="1" applyAlignment="1" applyProtection="1"/>
    <xf numFmtId="3" fontId="17" fillId="2" borderId="24" xfId="1" applyNumberFormat="1" applyFont="1" applyFill="1" applyBorder="1" applyAlignment="1" applyProtection="1"/>
    <xf numFmtId="3" fontId="17" fillId="2" borderId="49" xfId="1" applyNumberFormat="1" applyFont="1" applyFill="1" applyBorder="1" applyAlignment="1" applyProtection="1"/>
    <xf numFmtId="3" fontId="7" fillId="3" borderId="45" xfId="1" applyNumberFormat="1" applyFont="1" applyFill="1" applyBorder="1" applyAlignment="1" applyProtection="1"/>
    <xf numFmtId="3" fontId="7" fillId="3" borderId="22" xfId="1" applyNumberFormat="1" applyFont="1" applyFill="1" applyBorder="1" applyAlignment="1" applyProtection="1"/>
    <xf numFmtId="3" fontId="7" fillId="3" borderId="46" xfId="1" applyNumberFormat="1" applyFont="1" applyFill="1" applyBorder="1" applyAlignment="1" applyProtection="1"/>
    <xf numFmtId="3" fontId="7" fillId="3" borderId="47" xfId="1" applyNumberFormat="1" applyFont="1" applyFill="1" applyBorder="1" applyAlignment="1" applyProtection="1"/>
    <xf numFmtId="3" fontId="7" fillId="3" borderId="23" xfId="1" applyNumberFormat="1" applyFont="1" applyFill="1" applyBorder="1" applyAlignment="1" applyProtection="1"/>
    <xf numFmtId="3" fontId="7" fillId="3" borderId="43" xfId="1" applyNumberFormat="1" applyFont="1" applyFill="1" applyBorder="1" applyAlignment="1" applyProtection="1"/>
    <xf numFmtId="3" fontId="7" fillId="3" borderId="50" xfId="1" applyNumberFormat="1" applyFont="1" applyFill="1" applyBorder="1" applyAlignment="1" applyProtection="1"/>
    <xf numFmtId="3" fontId="7" fillId="3" borderId="8" xfId="1" applyNumberFormat="1" applyFont="1" applyFill="1" applyBorder="1" applyAlignment="1" applyProtection="1"/>
    <xf numFmtId="3" fontId="7" fillId="3" borderId="7" xfId="1" applyNumberFormat="1" applyFont="1" applyFill="1" applyBorder="1" applyAlignment="1" applyProtection="1"/>
    <xf numFmtId="3" fontId="7" fillId="3" borderId="80" xfId="1" applyNumberFormat="1" applyFont="1" applyFill="1" applyBorder="1" applyAlignment="1" applyProtection="1"/>
    <xf numFmtId="3" fontId="7" fillId="3" borderId="81" xfId="1" applyNumberFormat="1" applyFont="1" applyFill="1" applyBorder="1" applyAlignment="1" applyProtection="1"/>
    <xf numFmtId="3" fontId="7" fillId="3" borderId="82" xfId="1" applyNumberFormat="1" applyFont="1" applyFill="1" applyBorder="1" applyAlignment="1" applyProtection="1"/>
    <xf numFmtId="3" fontId="7" fillId="3" borderId="45" xfId="1" quotePrefix="1" applyNumberFormat="1" applyFont="1" applyFill="1" applyBorder="1" applyAlignment="1" applyProtection="1"/>
    <xf numFmtId="3" fontId="7" fillId="3" borderId="22" xfId="1" quotePrefix="1" applyNumberFormat="1" applyFont="1" applyFill="1" applyBorder="1" applyAlignment="1" applyProtection="1"/>
    <xf numFmtId="3" fontId="7" fillId="3" borderId="46" xfId="1" quotePrefix="1" applyNumberFormat="1" applyFont="1" applyFill="1" applyBorder="1" applyAlignment="1" applyProtection="1"/>
    <xf numFmtId="3" fontId="7" fillId="3" borderId="48" xfId="1" quotePrefix="1" applyNumberFormat="1" applyFont="1" applyFill="1" applyBorder="1" applyAlignment="1" applyProtection="1"/>
    <xf numFmtId="3" fontId="7" fillId="3" borderId="24" xfId="1" quotePrefix="1" applyNumberFormat="1" applyFont="1" applyFill="1" applyBorder="1" applyAlignment="1" applyProtection="1"/>
    <xf numFmtId="3" fontId="7" fillId="3" borderId="49" xfId="1" quotePrefix="1" applyNumberFormat="1" applyFont="1" applyFill="1" applyBorder="1" applyAlignment="1" applyProtection="1"/>
    <xf numFmtId="3" fontId="7" fillId="6" borderId="39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3" borderId="66" xfId="1" applyNumberFormat="1" applyFont="1" applyFill="1" applyBorder="1" applyAlignment="1" applyProtection="1"/>
    <xf numFmtId="3" fontId="7" fillId="3" borderId="63" xfId="1" applyNumberFormat="1" applyFont="1" applyFill="1" applyBorder="1" applyAlignment="1" applyProtection="1"/>
    <xf numFmtId="3" fontId="7" fillId="3" borderId="65" xfId="1" applyNumberFormat="1" applyFont="1" applyFill="1" applyBorder="1" applyAlignment="1" applyProtection="1"/>
    <xf numFmtId="3" fontId="7" fillId="6" borderId="45" xfId="1" applyNumberFormat="1" applyFont="1" applyFill="1" applyBorder="1" applyAlignment="1" applyProtection="1"/>
    <xf numFmtId="3" fontId="7" fillId="6" borderId="22" xfId="1" applyNumberFormat="1" applyFont="1" applyFill="1" applyBorder="1" applyAlignment="1" applyProtection="1"/>
    <xf numFmtId="3" fontId="7" fillId="6" borderId="46" xfId="1" applyNumberFormat="1" applyFont="1" applyFill="1" applyBorder="1" applyAlignment="1" applyProtection="1"/>
    <xf numFmtId="3" fontId="7" fillId="6" borderId="48" xfId="1" applyNumberFormat="1" applyFont="1" applyFill="1" applyBorder="1" applyAlignment="1" applyProtection="1"/>
    <xf numFmtId="3" fontId="7" fillId="6" borderId="24" xfId="1" applyNumberFormat="1" applyFont="1" applyFill="1" applyBorder="1" applyAlignment="1" applyProtection="1"/>
    <xf numFmtId="3" fontId="7" fillId="6" borderId="49" xfId="1" applyNumberFormat="1" applyFont="1" applyFill="1" applyBorder="1" applyAlignment="1" applyProtection="1"/>
    <xf numFmtId="3" fontId="7" fillId="3" borderId="42" xfId="1" quotePrefix="1" applyNumberFormat="1" applyFont="1" applyFill="1" applyBorder="1" applyAlignment="1" applyProtection="1"/>
    <xf numFmtId="3" fontId="7" fillId="3" borderId="29" xfId="1" quotePrefix="1" applyNumberFormat="1" applyFont="1" applyFill="1" applyBorder="1" applyAlignment="1" applyProtection="1"/>
    <xf numFmtId="3" fontId="7" fillId="3" borderId="44" xfId="1" quotePrefix="1" applyNumberFormat="1" applyFont="1" applyFill="1" applyBorder="1" applyAlignment="1" applyProtection="1"/>
    <xf numFmtId="3" fontId="7" fillId="8" borderId="51" xfId="1" applyNumberFormat="1" applyFont="1" applyFill="1" applyBorder="1" applyAlignment="1" applyProtection="1"/>
    <xf numFmtId="3" fontId="7" fillId="8" borderId="52" xfId="1" applyNumberFormat="1" applyFont="1" applyFill="1" applyBorder="1" applyAlignment="1" applyProtection="1"/>
    <xf numFmtId="3" fontId="7" fillId="8" borderId="53" xfId="1" applyNumberFormat="1" applyFont="1" applyFill="1" applyBorder="1" applyAlignment="1" applyProtection="1"/>
    <xf numFmtId="3" fontId="7" fillId="3" borderId="66" xfId="1" quotePrefix="1" applyNumberFormat="1" applyFont="1" applyFill="1" applyBorder="1" applyAlignment="1" applyProtection="1"/>
    <xf numFmtId="3" fontId="7" fillId="3" borderId="63" xfId="1" quotePrefix="1" applyNumberFormat="1" applyFont="1" applyFill="1" applyBorder="1" applyAlignment="1" applyProtection="1"/>
    <xf numFmtId="3" fontId="7" fillId="3" borderId="65" xfId="1" quotePrefix="1" applyNumberFormat="1" applyFont="1" applyFill="1" applyBorder="1" applyAlignment="1" applyProtection="1"/>
    <xf numFmtId="3" fontId="7" fillId="3" borderId="47" xfId="1" quotePrefix="1" applyNumberFormat="1" applyFont="1" applyFill="1" applyBorder="1" applyAlignment="1" applyProtection="1"/>
    <xf numFmtId="3" fontId="7" fillId="3" borderId="23" xfId="1" quotePrefix="1" applyNumberFormat="1" applyFont="1" applyFill="1" applyBorder="1" applyAlignment="1" applyProtection="1"/>
    <xf numFmtId="3" fontId="7" fillId="3" borderId="43" xfId="1" quotePrefix="1" applyNumberFormat="1" applyFont="1" applyFill="1" applyBorder="1" applyAlignment="1" applyProtection="1"/>
    <xf numFmtId="3" fontId="7" fillId="3" borderId="54" xfId="1" quotePrefix="1" applyNumberFormat="1" applyFont="1" applyFill="1" applyBorder="1" applyAlignment="1" applyProtection="1"/>
    <xf numFmtId="3" fontId="7" fillId="3" borderId="25" xfId="1" quotePrefix="1" applyNumberFormat="1" applyFont="1" applyFill="1" applyBorder="1" applyAlignment="1" applyProtection="1"/>
    <xf numFmtId="3" fontId="7" fillId="3" borderId="55" xfId="1" quotePrefix="1" applyNumberFormat="1" applyFont="1" applyFill="1" applyBorder="1" applyAlignment="1" applyProtection="1"/>
    <xf numFmtId="3" fontId="7" fillId="11" borderId="39" xfId="1" quotePrefix="1" applyNumberFormat="1" applyFont="1" applyFill="1" applyBorder="1" applyAlignment="1" applyProtection="1"/>
    <xf numFmtId="3" fontId="7" fillId="11" borderId="5" xfId="1" quotePrefix="1" applyNumberFormat="1" applyFont="1" applyFill="1" applyBorder="1" applyAlignment="1" applyProtection="1"/>
    <xf numFmtId="3" fontId="7" fillId="11" borderId="4" xfId="1" quotePrefix="1" applyNumberFormat="1" applyFont="1" applyFill="1" applyBorder="1" applyAlignment="1" applyProtection="1"/>
    <xf numFmtId="3" fontId="7" fillId="6" borderId="51" xfId="1" applyNumberFormat="1" applyFont="1" applyFill="1" applyBorder="1" applyAlignment="1" applyProtection="1"/>
    <xf numFmtId="3" fontId="7" fillId="6" borderId="52" xfId="1" applyNumberFormat="1" applyFont="1" applyFill="1" applyBorder="1" applyAlignment="1" applyProtection="1"/>
    <xf numFmtId="3" fontId="7" fillId="6" borderId="53" xfId="1" applyNumberFormat="1" applyFont="1" applyFill="1" applyBorder="1" applyAlignment="1" applyProtection="1"/>
    <xf numFmtId="178" fontId="7" fillId="2" borderId="67" xfId="1" applyNumberFormat="1" applyFont="1" applyFill="1" applyBorder="1" applyAlignment="1" applyProtection="1"/>
    <xf numFmtId="178" fontId="7" fillId="2" borderId="83" xfId="1" applyNumberFormat="1" applyFont="1" applyFill="1" applyBorder="1" applyAlignment="1" applyProtection="1"/>
    <xf numFmtId="178" fontId="7" fillId="2" borderId="68" xfId="1" applyNumberFormat="1" applyFont="1" applyFill="1" applyBorder="1" applyAlignment="1" applyProtection="1"/>
    <xf numFmtId="178" fontId="7" fillId="2" borderId="51" xfId="1" applyNumberFormat="1" applyFont="1" applyFill="1" applyBorder="1" applyAlignment="1" applyProtection="1">
      <alignment horizontal="right"/>
    </xf>
    <xf numFmtId="178" fontId="7" fillId="2" borderId="52" xfId="1" applyNumberFormat="1" applyFont="1" applyFill="1" applyBorder="1" applyAlignment="1" applyProtection="1">
      <alignment horizontal="right"/>
    </xf>
    <xf numFmtId="178" fontId="7" fillId="2" borderId="53" xfId="1" applyNumberFormat="1" applyFont="1" applyFill="1" applyBorder="1" applyAlignment="1" applyProtection="1">
      <alignment horizontal="right"/>
    </xf>
    <xf numFmtId="3" fontId="7" fillId="3" borderId="42" xfId="1" applyNumberFormat="1" applyFont="1" applyFill="1" applyBorder="1" applyAlignment="1" applyProtection="1">
      <alignment horizontal="right"/>
    </xf>
    <xf numFmtId="3" fontId="7" fillId="3" borderId="29" xfId="1" applyNumberFormat="1" applyFont="1" applyFill="1" applyBorder="1" applyAlignment="1" applyProtection="1">
      <alignment horizontal="right"/>
    </xf>
    <xf numFmtId="3" fontId="7" fillId="3" borderId="44" xfId="1" applyNumberFormat="1" applyFont="1" applyFill="1" applyBorder="1" applyAlignment="1" applyProtection="1">
      <alignment horizontal="right"/>
    </xf>
    <xf numFmtId="3" fontId="7" fillId="9" borderId="45" xfId="1" quotePrefix="1" applyNumberFormat="1" applyFont="1" applyFill="1" applyBorder="1" applyAlignment="1" applyProtection="1"/>
    <xf numFmtId="3" fontId="7" fillId="9" borderId="22" xfId="1" quotePrefix="1" applyNumberFormat="1" applyFont="1" applyFill="1" applyBorder="1" applyAlignment="1" applyProtection="1"/>
    <xf numFmtId="3" fontId="7" fillId="9" borderId="46" xfId="1" quotePrefix="1" applyNumberFormat="1" applyFont="1" applyFill="1" applyBorder="1" applyAlignment="1" applyProtection="1"/>
    <xf numFmtId="3" fontId="7" fillId="9" borderId="47" xfId="1" quotePrefix="1" applyNumberFormat="1" applyFont="1" applyFill="1" applyBorder="1" applyAlignment="1" applyProtection="1"/>
    <xf numFmtId="3" fontId="7" fillId="9" borderId="23" xfId="1" quotePrefix="1" applyNumberFormat="1" applyFont="1" applyFill="1" applyBorder="1" applyAlignment="1" applyProtection="1"/>
    <xf numFmtId="3" fontId="7" fillId="9" borderId="43" xfId="1" quotePrefix="1" applyNumberFormat="1" applyFont="1" applyFill="1" applyBorder="1" applyAlignment="1" applyProtection="1"/>
    <xf numFmtId="3" fontId="7" fillId="9" borderId="48" xfId="1" quotePrefix="1" applyNumberFormat="1" applyFont="1" applyFill="1" applyBorder="1" applyAlignment="1" applyProtection="1"/>
    <xf numFmtId="3" fontId="7" fillId="9" borderId="24" xfId="1" quotePrefix="1" applyNumberFormat="1" applyFont="1" applyFill="1" applyBorder="1" applyAlignment="1" applyProtection="1"/>
    <xf numFmtId="3" fontId="7" fillId="9" borderId="49" xfId="1" quotePrefix="1" applyNumberFormat="1" applyFont="1" applyFill="1" applyBorder="1" applyAlignment="1" applyProtection="1"/>
    <xf numFmtId="3" fontId="7" fillId="9" borderId="84" xfId="1" applyNumberFormat="1" applyFont="1" applyFill="1" applyBorder="1" applyAlignment="1" applyProtection="1"/>
    <xf numFmtId="3" fontId="7" fillId="9" borderId="9" xfId="1" applyNumberFormat="1" applyFont="1" applyFill="1" applyBorder="1" applyAlignment="1" applyProtection="1"/>
    <xf numFmtId="3" fontId="7" fillId="9" borderId="10" xfId="1" applyNumberFormat="1" applyFont="1" applyFill="1" applyBorder="1" applyAlignment="1" applyProtection="1"/>
    <xf numFmtId="0" fontId="11" fillId="3" borderId="6" xfId="1" applyFont="1" applyFill="1" applyBorder="1" applyAlignment="1" applyProtection="1">
      <alignment horizontal="right"/>
    </xf>
    <xf numFmtId="0" fontId="10" fillId="3" borderId="15" xfId="1" quotePrefix="1" applyFont="1" applyFill="1" applyBorder="1" applyAlignment="1" applyProtection="1">
      <alignment horizontal="center" vertical="top"/>
    </xf>
    <xf numFmtId="0" fontId="11" fillId="3" borderId="3" xfId="1" applyFont="1" applyFill="1" applyBorder="1" applyAlignment="1" applyProtection="1">
      <alignment horizontal="center"/>
    </xf>
    <xf numFmtId="0" fontId="11" fillId="3" borderId="50" xfId="1" applyFont="1" applyFill="1" applyBorder="1" applyAlignment="1" applyProtection="1">
      <alignment horizontal="center"/>
    </xf>
    <xf numFmtId="0" fontId="11" fillId="3" borderId="8" xfId="1" applyFont="1" applyFill="1" applyBorder="1" applyAlignment="1" applyProtection="1">
      <alignment horizontal="center"/>
    </xf>
    <xf numFmtId="0" fontId="11" fillId="3" borderId="7" xfId="1" applyFont="1" applyFill="1" applyBorder="1" applyAlignment="1" applyProtection="1">
      <alignment horizontal="center"/>
    </xf>
    <xf numFmtId="0" fontId="7" fillId="3" borderId="11" xfId="1" applyFont="1" applyFill="1" applyBorder="1" applyProtection="1"/>
    <xf numFmtId="0" fontId="9" fillId="4" borderId="0" xfId="1" applyFont="1" applyFill="1" applyProtection="1"/>
    <xf numFmtId="0" fontId="14" fillId="4" borderId="0" xfId="1" applyFont="1" applyFill="1" applyProtection="1"/>
    <xf numFmtId="0" fontId="15" fillId="5" borderId="5" xfId="1" applyFont="1" applyFill="1" applyBorder="1" applyAlignment="1" applyProtection="1">
      <alignment horizontal="center" vertical="center"/>
    </xf>
    <xf numFmtId="0" fontId="8" fillId="10" borderId="85" xfId="1" quotePrefix="1" applyFont="1" applyFill="1" applyBorder="1" applyAlignment="1" applyProtection="1">
      <alignment horizontal="left"/>
    </xf>
    <xf numFmtId="0" fontId="14" fillId="10" borderId="85" xfId="1" applyFont="1" applyFill="1" applyBorder="1" applyProtection="1"/>
    <xf numFmtId="0" fontId="14" fillId="10" borderId="86" xfId="1" applyFont="1" applyFill="1" applyBorder="1" applyProtection="1"/>
    <xf numFmtId="0" fontId="30" fillId="13" borderId="18" xfId="7" applyFont="1" applyFill="1" applyBorder="1" applyAlignment="1" applyProtection="1">
      <alignment horizontal="center"/>
    </xf>
    <xf numFmtId="0" fontId="9" fillId="3" borderId="26" xfId="1" quotePrefix="1" applyFont="1" applyFill="1" applyBorder="1" applyAlignment="1" applyProtection="1">
      <alignment horizontal="left"/>
    </xf>
    <xf numFmtId="178" fontId="31" fillId="3" borderId="26" xfId="1" quotePrefix="1" applyNumberFormat="1" applyFont="1" applyFill="1" applyBorder="1" applyAlignment="1" applyProtection="1"/>
    <xf numFmtId="178" fontId="32" fillId="3" borderId="26" xfId="1" quotePrefix="1" applyNumberFormat="1" applyFont="1" applyFill="1" applyBorder="1" applyAlignment="1" applyProtection="1"/>
    <xf numFmtId="178" fontId="32" fillId="3" borderId="40" xfId="1" quotePrefix="1" applyNumberFormat="1" applyFont="1" applyFill="1" applyBorder="1" applyAlignment="1" applyProtection="1"/>
    <xf numFmtId="0" fontId="9" fillId="3" borderId="70" xfId="1" quotePrefix="1" applyFont="1" applyFill="1" applyBorder="1" applyAlignment="1" applyProtection="1">
      <alignment horizontal="left"/>
    </xf>
    <xf numFmtId="178" fontId="31" fillId="3" borderId="70" xfId="1" quotePrefix="1" applyNumberFormat="1" applyFont="1" applyFill="1" applyBorder="1" applyAlignment="1" applyProtection="1"/>
    <xf numFmtId="178" fontId="32" fillId="3" borderId="70" xfId="1" quotePrefix="1" applyNumberFormat="1" applyFont="1" applyFill="1" applyBorder="1" applyAlignment="1" applyProtection="1"/>
    <xf numFmtId="0" fontId="11" fillId="3" borderId="0" xfId="1" applyFont="1" applyFill="1" applyAlignment="1" applyProtection="1">
      <alignment horizontal="right" vertical="center"/>
    </xf>
    <xf numFmtId="1" fontId="11" fillId="3" borderId="38" xfId="1" applyNumberFormat="1" applyFont="1" applyFill="1" applyBorder="1" applyProtection="1"/>
    <xf numFmtId="0" fontId="17" fillId="3" borderId="0" xfId="1" applyFont="1" applyFill="1" applyBorder="1" applyAlignment="1" applyProtection="1">
      <alignment horizontal="right"/>
    </xf>
    <xf numFmtId="1" fontId="17" fillId="3" borderId="0" xfId="1" applyNumberFormat="1" applyFont="1" applyFill="1" applyBorder="1" applyAlignment="1" applyProtection="1">
      <alignment horizontal="right"/>
    </xf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right" vertical="center"/>
    </xf>
    <xf numFmtId="0" fontId="12" fillId="3" borderId="0" xfId="1" applyFont="1" applyFill="1" applyBorder="1" applyAlignment="1" applyProtection="1">
      <alignment horizontal="center"/>
    </xf>
    <xf numFmtId="0" fontId="12" fillId="3" borderId="0" xfId="1" applyFont="1" applyFill="1" applyAlignment="1" applyProtection="1">
      <alignment horizontal="center"/>
    </xf>
    <xf numFmtId="0" fontId="11" fillId="3" borderId="11" xfId="1" quotePrefix="1" applyFont="1" applyFill="1" applyBorder="1" applyAlignment="1" applyProtection="1">
      <alignment horizontal="center"/>
    </xf>
    <xf numFmtId="0" fontId="12" fillId="3" borderId="39" xfId="1" quotePrefix="1" applyFont="1" applyFill="1" applyBorder="1" applyAlignment="1" applyProtection="1">
      <alignment horizontal="center"/>
    </xf>
    <xf numFmtId="0" fontId="12" fillId="3" borderId="5" xfId="1" quotePrefix="1" applyFont="1" applyFill="1" applyBorder="1" applyAlignment="1" applyProtection="1">
      <alignment horizontal="center"/>
    </xf>
    <xf numFmtId="0" fontId="12" fillId="3" borderId="4" xfId="1" quotePrefix="1" applyFont="1" applyFill="1" applyBorder="1" applyAlignment="1" applyProtection="1">
      <alignment horizontal="center"/>
    </xf>
    <xf numFmtId="0" fontId="5" fillId="3" borderId="0" xfId="3" applyFont="1" applyFill="1" applyAlignment="1" applyProtection="1">
      <alignment horizontal="left" vertical="center"/>
    </xf>
    <xf numFmtId="0" fontId="3" fillId="3" borderId="0" xfId="3" quotePrefix="1" applyFont="1" applyFill="1" applyAlignment="1" applyProtection="1">
      <alignment vertical="center"/>
    </xf>
    <xf numFmtId="0" fontId="5" fillId="3" borderId="0" xfId="3" quotePrefix="1" applyFont="1" applyFill="1" applyAlignment="1" applyProtection="1">
      <alignment vertical="center"/>
    </xf>
    <xf numFmtId="0" fontId="11" fillId="3" borderId="0" xfId="1" applyFont="1" applyFill="1" applyBorder="1" applyAlignment="1" applyProtection="1">
      <alignment horizontal="right"/>
    </xf>
    <xf numFmtId="0" fontId="12" fillId="5" borderId="32" xfId="1" applyFont="1" applyFill="1" applyBorder="1" applyAlignment="1" applyProtection="1">
      <alignment horizontal="left" vertical="center"/>
    </xf>
    <xf numFmtId="0" fontId="12" fillId="5" borderId="33" xfId="3" applyFont="1" applyFill="1" applyBorder="1" applyAlignment="1" applyProtection="1">
      <alignment horizontal="left" vertical="center"/>
    </xf>
    <xf numFmtId="0" fontId="12" fillId="5" borderId="33" xfId="1" applyFont="1" applyFill="1" applyBorder="1" applyAlignment="1" applyProtection="1">
      <alignment horizontal="left" vertical="center"/>
    </xf>
    <xf numFmtId="0" fontId="12" fillId="5" borderId="34" xfId="3" applyFont="1" applyFill="1" applyBorder="1" applyAlignment="1" applyProtection="1">
      <alignment horizontal="left" vertical="center"/>
    </xf>
    <xf numFmtId="0" fontId="12" fillId="2" borderId="27" xfId="1" applyFont="1" applyFill="1" applyBorder="1" applyAlignment="1" applyProtection="1">
      <alignment horizontal="center" vertical="center" wrapText="1"/>
    </xf>
    <xf numFmtId="0" fontId="12" fillId="2" borderId="5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34" fillId="6" borderId="5" xfId="3" applyFont="1" applyFill="1" applyBorder="1" applyAlignment="1" applyProtection="1">
      <alignment horizontal="center" vertical="center"/>
    </xf>
    <xf numFmtId="0" fontId="24" fillId="6" borderId="5" xfId="3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right"/>
    </xf>
    <xf numFmtId="0" fontId="12" fillId="3" borderId="0" xfId="1" applyFont="1" applyFill="1" applyBorder="1" applyAlignment="1" applyProtection="1">
      <alignment horizontal="left"/>
    </xf>
    <xf numFmtId="1" fontId="20" fillId="3" borderId="0" xfId="1" applyNumberFormat="1" applyFont="1" applyFill="1" applyBorder="1" applyProtection="1"/>
    <xf numFmtId="0" fontId="21" fillId="3" borderId="0" xfId="1" applyFont="1" applyFill="1" applyProtection="1"/>
    <xf numFmtId="1" fontId="11" fillId="3" borderId="64" xfId="1" applyNumberFormat="1" applyFont="1" applyFill="1" applyBorder="1" applyProtection="1"/>
    <xf numFmtId="0" fontId="14" fillId="3" borderId="64" xfId="1" applyFont="1" applyFill="1" applyBorder="1" applyProtection="1"/>
    <xf numFmtId="3" fontId="11" fillId="3" borderId="0" xfId="1" applyNumberFormat="1" applyFont="1" applyFill="1" applyBorder="1" applyProtection="1"/>
    <xf numFmtId="0" fontId="3" fillId="3" borderId="0" xfId="3" applyFont="1" applyFill="1" applyAlignment="1" applyProtection="1">
      <alignment horizontal="left" vertical="center"/>
    </xf>
    <xf numFmtId="0" fontId="35" fillId="2" borderId="5" xfId="3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center"/>
    </xf>
    <xf numFmtId="0" fontId="10" fillId="10" borderId="87" xfId="1" quotePrefix="1" applyFont="1" applyFill="1" applyBorder="1" applyAlignment="1" applyProtection="1">
      <alignment horizontal="left"/>
    </xf>
    <xf numFmtId="0" fontId="36" fillId="3" borderId="0" xfId="1" applyFont="1" applyFill="1" applyBorder="1" applyAlignment="1" applyProtection="1">
      <alignment horizontal="right"/>
    </xf>
    <xf numFmtId="0" fontId="11" fillId="3" borderId="0" xfId="1" applyFont="1" applyFill="1" applyAlignment="1" applyProtection="1">
      <alignment horizontal="right"/>
    </xf>
    <xf numFmtId="169" fontId="28" fillId="14" borderId="5" xfId="3" applyNumberFormat="1" applyFont="1" applyFill="1" applyBorder="1" applyAlignment="1" applyProtection="1">
      <alignment horizontal="center" vertical="center"/>
    </xf>
    <xf numFmtId="0" fontId="7" fillId="6" borderId="5" xfId="1" applyFont="1" applyFill="1" applyBorder="1" applyAlignment="1" applyProtection="1">
      <alignment horizontal="center" vertical="center"/>
    </xf>
    <xf numFmtId="3" fontId="14" fillId="3" borderId="0" xfId="1" applyNumberFormat="1" applyFont="1" applyFill="1" applyProtection="1"/>
    <xf numFmtId="3" fontId="14" fillId="3" borderId="64" xfId="1" applyNumberFormat="1" applyFont="1" applyFill="1" applyBorder="1" applyProtection="1"/>
    <xf numFmtId="0" fontId="3" fillId="3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3" fillId="2" borderId="5" xfId="8" applyNumberFormat="1" applyFont="1" applyFill="1" applyBorder="1" applyAlignment="1" applyProtection="1">
      <alignment horizontal="center" vertical="center"/>
    </xf>
    <xf numFmtId="49" fontId="33" fillId="5" borderId="5" xfId="3" applyNumberFormat="1" applyFont="1" applyFill="1" applyBorder="1" applyAlignment="1" applyProtection="1">
      <alignment horizontal="center" vertical="center"/>
    </xf>
    <xf numFmtId="3" fontId="11" fillId="7" borderId="51" xfId="1" applyNumberFormat="1" applyFont="1" applyFill="1" applyBorder="1" applyAlignment="1" applyProtection="1"/>
    <xf numFmtId="3" fontId="11" fillId="7" borderId="52" xfId="1" applyNumberFormat="1" applyFont="1" applyFill="1" applyBorder="1" applyAlignment="1" applyProtection="1"/>
    <xf numFmtId="3" fontId="11" fillId="7" borderId="53" xfId="1" applyNumberFormat="1" applyFont="1" applyFill="1" applyBorder="1" applyAlignment="1" applyProtection="1"/>
    <xf numFmtId="0" fontId="7" fillId="3" borderId="88" xfId="1" quotePrefix="1" applyFont="1" applyFill="1" applyBorder="1" applyAlignment="1" applyProtection="1">
      <alignment horizontal="left"/>
    </xf>
    <xf numFmtId="0" fontId="7" fillId="3" borderId="88" xfId="1" applyFont="1" applyFill="1" applyBorder="1" applyAlignment="1" applyProtection="1">
      <alignment horizontal="left"/>
    </xf>
    <xf numFmtId="3" fontId="7" fillId="3" borderId="88" xfId="1" applyNumberFormat="1" applyFont="1" applyFill="1" applyBorder="1" applyAlignment="1" applyProtection="1"/>
    <xf numFmtId="3" fontId="7" fillId="3" borderId="89" xfId="1" applyNumberFormat="1" applyFont="1" applyFill="1" applyBorder="1" applyAlignment="1" applyProtection="1"/>
    <xf numFmtId="3" fontId="7" fillId="3" borderId="90" xfId="1" applyNumberFormat="1" applyFont="1" applyFill="1" applyBorder="1" applyAlignment="1" applyProtection="1"/>
    <xf numFmtId="3" fontId="7" fillId="3" borderId="91" xfId="1" applyNumberFormat="1" applyFont="1" applyFill="1" applyBorder="1" applyAlignment="1" applyProtection="1"/>
    <xf numFmtId="0" fontId="7" fillId="6" borderId="92" xfId="1" applyFont="1" applyFill="1" applyBorder="1" applyAlignment="1" applyProtection="1">
      <alignment horizontal="left"/>
    </xf>
    <xf numFmtId="0" fontId="7" fillId="3" borderId="93" xfId="1" applyFont="1" applyFill="1" applyBorder="1" applyAlignment="1" applyProtection="1">
      <alignment horizontal="left"/>
    </xf>
    <xf numFmtId="3" fontId="27" fillId="6" borderId="93" xfId="3" applyNumberFormat="1" applyFont="1" applyFill="1" applyBorder="1" applyAlignment="1" applyProtection="1">
      <alignment horizontal="right" vertical="center"/>
    </xf>
    <xf numFmtId="3" fontId="27" fillId="6" borderId="94" xfId="3" applyNumberFormat="1" applyFont="1" applyFill="1" applyBorder="1" applyAlignment="1" applyProtection="1">
      <alignment horizontal="right" vertical="center"/>
    </xf>
    <xf numFmtId="0" fontId="7" fillId="6" borderId="56" xfId="1" applyFont="1" applyFill="1" applyBorder="1" applyAlignment="1" applyProtection="1">
      <alignment horizontal="left"/>
    </xf>
    <xf numFmtId="0" fontId="7" fillId="3" borderId="30" xfId="1" applyFont="1" applyFill="1" applyBorder="1" applyAlignment="1" applyProtection="1">
      <alignment horizontal="left"/>
    </xf>
    <xf numFmtId="3" fontId="27" fillId="6" borderId="30" xfId="3" applyNumberFormat="1" applyFont="1" applyFill="1" applyBorder="1" applyAlignment="1" applyProtection="1">
      <alignment horizontal="right" vertical="center"/>
    </xf>
    <xf numFmtId="3" fontId="27" fillId="6" borderId="57" xfId="3" applyNumberFormat="1" applyFont="1" applyFill="1" applyBorder="1" applyAlignment="1" applyProtection="1">
      <alignment horizontal="right" vertical="center"/>
    </xf>
    <xf numFmtId="0" fontId="7" fillId="6" borderId="58" xfId="1" applyFont="1" applyFill="1" applyBorder="1" applyAlignment="1" applyProtection="1">
      <alignment horizontal="left"/>
    </xf>
    <xf numFmtId="0" fontId="7" fillId="3" borderId="59" xfId="1" applyFont="1" applyFill="1" applyBorder="1" applyAlignment="1" applyProtection="1">
      <alignment horizontal="left"/>
    </xf>
    <xf numFmtId="3" fontId="27" fillId="6" borderId="59" xfId="3" applyNumberFormat="1" applyFont="1" applyFill="1" applyBorder="1" applyAlignment="1" applyProtection="1">
      <alignment horizontal="right" vertical="center"/>
    </xf>
    <xf numFmtId="3" fontId="27" fillId="6" borderId="60" xfId="3" applyNumberFormat="1" applyFont="1" applyFill="1" applyBorder="1" applyAlignment="1" applyProtection="1">
      <alignment horizontal="right" vertical="center"/>
    </xf>
    <xf numFmtId="0" fontId="7" fillId="3" borderId="95" xfId="1" quotePrefix="1" applyFont="1" applyFill="1" applyBorder="1" applyAlignment="1" applyProtection="1">
      <alignment horizontal="left"/>
    </xf>
    <xf numFmtId="0" fontId="7" fillId="3" borderId="96" xfId="1" quotePrefix="1" applyFont="1" applyFill="1" applyBorder="1" applyAlignment="1" applyProtection="1">
      <alignment horizontal="left"/>
    </xf>
    <xf numFmtId="0" fontId="7" fillId="3" borderId="97" xfId="1" quotePrefix="1" applyFont="1" applyFill="1" applyBorder="1" applyAlignment="1" applyProtection="1">
      <alignment horizontal="left"/>
    </xf>
    <xf numFmtId="3" fontId="27" fillId="6" borderId="98" xfId="3" applyNumberFormat="1" applyFont="1" applyFill="1" applyBorder="1" applyAlignment="1" applyProtection="1">
      <alignment horizontal="right" vertical="center"/>
    </xf>
    <xf numFmtId="3" fontId="27" fillId="6" borderId="99" xfId="3" applyNumberFormat="1" applyFont="1" applyFill="1" applyBorder="1" applyAlignment="1" applyProtection="1">
      <alignment horizontal="right" vertical="center"/>
    </xf>
    <xf numFmtId="3" fontId="27" fillId="6" borderId="100" xfId="3" applyNumberFormat="1" applyFont="1" applyFill="1" applyBorder="1" applyAlignment="1" applyProtection="1">
      <alignment horizontal="right" vertical="center"/>
    </xf>
    <xf numFmtId="3" fontId="27" fillId="6" borderId="101" xfId="3" applyNumberFormat="1" applyFont="1" applyFill="1" applyBorder="1" applyAlignment="1" applyProtection="1">
      <alignment horizontal="right" vertical="center"/>
    </xf>
    <xf numFmtId="3" fontId="27" fillId="6" borderId="61" xfId="3" applyNumberFormat="1" applyFont="1" applyFill="1" applyBorder="1" applyAlignment="1" applyProtection="1">
      <alignment horizontal="right" vertical="center"/>
    </xf>
    <xf numFmtId="3" fontId="27" fillId="6" borderId="62" xfId="3" applyNumberFormat="1" applyFont="1" applyFill="1" applyBorder="1" applyAlignment="1" applyProtection="1">
      <alignment horizontal="right" vertical="center"/>
    </xf>
    <xf numFmtId="0" fontId="29" fillId="3" borderId="0" xfId="7" applyFont="1" applyFill="1" applyBorder="1" applyProtection="1"/>
    <xf numFmtId="0" fontId="35" fillId="2" borderId="5" xfId="3" applyNumberFormat="1" applyFont="1" applyFill="1" applyBorder="1" applyAlignment="1" applyProtection="1">
      <alignment horizontal="center" vertical="center"/>
    </xf>
    <xf numFmtId="1" fontId="25" fillId="6" borderId="12" xfId="3" applyNumberFormat="1" applyFont="1" applyFill="1" applyBorder="1" applyAlignment="1" applyProtection="1">
      <alignment horizontal="center" vertical="center"/>
    </xf>
    <xf numFmtId="1" fontId="25" fillId="6" borderId="27" xfId="3" applyNumberFormat="1" applyFont="1" applyFill="1" applyBorder="1" applyAlignment="1" applyProtection="1">
      <alignment horizontal="center" vertical="center"/>
    </xf>
    <xf numFmtId="0" fontId="3" fillId="3" borderId="31" xfId="3" applyFont="1" applyFill="1" applyBorder="1" applyAlignment="1" applyProtection="1">
      <alignment horizontal="right" vertical="top" wrapText="1"/>
    </xf>
    <xf numFmtId="0" fontId="3" fillId="3" borderId="0" xfId="3" applyFont="1" applyFill="1" applyAlignment="1" applyProtection="1">
      <alignment horizontal="right" vertical="top" wrapText="1"/>
    </xf>
    <xf numFmtId="3" fontId="19" fillId="3" borderId="28" xfId="1" applyNumberFormat="1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18" fillId="5" borderId="1" xfId="3" applyFont="1" applyFill="1" applyBorder="1" applyAlignment="1" applyProtection="1">
      <alignment horizontal="center" vertical="center" wrapText="1"/>
    </xf>
    <xf numFmtId="0" fontId="18" fillId="5" borderId="15" xfId="3" applyFont="1" applyFill="1" applyBorder="1" applyAlignment="1" applyProtection="1">
      <alignment horizontal="center" vertical="center" wrapText="1"/>
    </xf>
    <xf numFmtId="0" fontId="28" fillId="5" borderId="1" xfId="1" applyFont="1" applyFill="1" applyBorder="1" applyAlignment="1" applyProtection="1">
      <alignment horizontal="center" vertical="center" wrapText="1"/>
    </xf>
    <xf numFmtId="0" fontId="28" fillId="5" borderId="15" xfId="1" applyFont="1" applyFill="1" applyBorder="1" applyAlignment="1" applyProtection="1">
      <alignment horizontal="center" vertical="center" wrapText="1"/>
    </xf>
    <xf numFmtId="0" fontId="11" fillId="3" borderId="0" xfId="0" quotePrefix="1" applyFont="1" applyFill="1" applyAlignment="1" applyProtection="1">
      <alignment horizontal="left"/>
    </xf>
    <xf numFmtId="0" fontId="14" fillId="3" borderId="0" xfId="0" applyFont="1" applyFill="1" applyProtection="1"/>
    <xf numFmtId="0" fontId="10" fillId="3" borderId="0" xfId="0" applyFont="1" applyFill="1" applyAlignment="1" applyProtection="1">
      <alignment horizontal="left"/>
    </xf>
    <xf numFmtId="0" fontId="11" fillId="3" borderId="0" xfId="0" applyFont="1" applyFill="1" applyAlignment="1" applyProtection="1">
      <alignment horizontal="left"/>
    </xf>
    <xf numFmtId="0" fontId="8" fillId="3" borderId="0" xfId="0" quotePrefix="1" applyFont="1" applyFill="1" applyBorder="1" applyAlignment="1" applyProtection="1">
      <alignment horizontal="left"/>
    </xf>
    <xf numFmtId="0" fontId="14" fillId="3" borderId="0" xfId="0" quotePrefix="1" applyFont="1" applyFill="1" applyAlignment="1" applyProtection="1">
      <alignment horizontal="left"/>
    </xf>
    <xf numFmtId="0" fontId="36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Protection="1"/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right"/>
    </xf>
    <xf numFmtId="0" fontId="7" fillId="3" borderId="6" xfId="0" applyFont="1" applyFill="1" applyBorder="1" applyProtection="1"/>
    <xf numFmtId="0" fontId="11" fillId="3" borderId="6" xfId="0" applyFont="1" applyFill="1" applyBorder="1" applyProtection="1"/>
    <xf numFmtId="0" fontId="11" fillId="3" borderId="6" xfId="0" applyFont="1" applyFill="1" applyBorder="1" applyAlignment="1" applyProtection="1">
      <alignment horizontal="right"/>
    </xf>
    <xf numFmtId="0" fontId="11" fillId="3" borderId="3" xfId="0" quotePrefix="1" applyFont="1" applyFill="1" applyBorder="1" applyAlignment="1" applyProtection="1">
      <alignment horizontal="center"/>
    </xf>
    <xf numFmtId="0" fontId="11" fillId="3" borderId="2" xfId="0" quotePrefix="1" applyFont="1" applyFill="1" applyBorder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12" fillId="5" borderId="32" xfId="0" applyFont="1" applyFill="1" applyBorder="1" applyAlignment="1" applyProtection="1">
      <alignment horizontal="left" vertical="center"/>
    </xf>
    <xf numFmtId="0" fontId="12" fillId="5" borderId="33" xfId="0" applyFont="1" applyFill="1" applyBorder="1" applyAlignment="1" applyProtection="1">
      <alignment horizontal="left" vertical="center"/>
    </xf>
    <xf numFmtId="0" fontId="10" fillId="3" borderId="15" xfId="0" quotePrefix="1" applyFont="1" applyFill="1" applyBorder="1" applyAlignment="1" applyProtection="1">
      <alignment horizontal="center" vertical="top"/>
    </xf>
    <xf numFmtId="0" fontId="11" fillId="3" borderId="15" xfId="0" quotePrefix="1" applyFont="1" applyFill="1" applyBorder="1" applyAlignment="1" applyProtection="1">
      <alignment horizontal="center"/>
    </xf>
    <xf numFmtId="0" fontId="28" fillId="5" borderId="15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50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1" xfId="0" applyFont="1" applyFill="1" applyBorder="1" applyProtection="1"/>
    <xf numFmtId="0" fontId="11" fillId="3" borderId="11" xfId="0" quotePrefix="1" applyFont="1" applyFill="1" applyBorder="1" applyAlignment="1" applyProtection="1">
      <alignment horizontal="center"/>
    </xf>
    <xf numFmtId="0" fontId="12" fillId="3" borderId="39" xfId="0" quotePrefix="1" applyFont="1" applyFill="1" applyBorder="1" applyAlignment="1" applyProtection="1">
      <alignment horizontal="center"/>
    </xf>
    <xf numFmtId="0" fontId="12" fillId="3" borderId="5" xfId="0" quotePrefix="1" applyFont="1" applyFill="1" applyBorder="1" applyAlignment="1" applyProtection="1">
      <alignment horizontal="center"/>
    </xf>
    <xf numFmtId="0" fontId="12" fillId="3" borderId="4" xfId="0" quotePrefix="1" applyFont="1" applyFill="1" applyBorder="1" applyAlignment="1" applyProtection="1">
      <alignment horizontal="center"/>
    </xf>
    <xf numFmtId="0" fontId="7" fillId="3" borderId="3" xfId="0" applyFont="1" applyFill="1" applyBorder="1" applyProtection="1"/>
    <xf numFmtId="0" fontId="11" fillId="3" borderId="3" xfId="0" applyFont="1" applyFill="1" applyBorder="1" applyAlignment="1" applyProtection="1"/>
    <xf numFmtId="0" fontId="11" fillId="3" borderId="42" xfId="0" applyFont="1" applyFill="1" applyBorder="1" applyAlignment="1" applyProtection="1"/>
    <xf numFmtId="0" fontId="11" fillId="3" borderId="29" xfId="0" applyFont="1" applyFill="1" applyBorder="1" applyAlignment="1" applyProtection="1"/>
    <xf numFmtId="0" fontId="11" fillId="3" borderId="44" xfId="0" applyFont="1" applyFill="1" applyBorder="1" applyAlignment="1" applyProtection="1"/>
    <xf numFmtId="0" fontId="10" fillId="5" borderId="41" xfId="0" applyFont="1" applyFill="1" applyBorder="1" applyAlignment="1" applyProtection="1">
      <alignment horizontal="left"/>
    </xf>
    <xf numFmtId="0" fontId="7" fillId="5" borderId="41" xfId="0" applyFont="1" applyFill="1" applyBorder="1" applyAlignment="1" applyProtection="1">
      <alignment horizontal="left"/>
    </xf>
    <xf numFmtId="0" fontId="11" fillId="5" borderId="41" xfId="0" quotePrefix="1" applyFont="1" applyFill="1" applyBorder="1" applyAlignment="1" applyProtection="1">
      <alignment horizontal="left"/>
    </xf>
    <xf numFmtId="3" fontId="11" fillId="5" borderId="41" xfId="0" applyNumberFormat="1" applyFont="1" applyFill="1" applyBorder="1" applyAlignment="1" applyProtection="1"/>
    <xf numFmtId="3" fontId="7" fillId="5" borderId="51" xfId="0" applyNumberFormat="1" applyFont="1" applyFill="1" applyBorder="1" applyAlignment="1" applyProtection="1"/>
    <xf numFmtId="3" fontId="7" fillId="5" borderId="52" xfId="0" applyNumberFormat="1" applyFont="1" applyFill="1" applyBorder="1" applyAlignment="1" applyProtection="1"/>
    <xf numFmtId="3" fontId="7" fillId="5" borderId="53" xfId="0" applyNumberFormat="1" applyFont="1" applyFill="1" applyBorder="1" applyAlignment="1" applyProtection="1"/>
    <xf numFmtId="0" fontId="7" fillId="3" borderId="74" xfId="0" applyFont="1" applyFill="1" applyBorder="1" applyAlignment="1" applyProtection="1">
      <alignment horizontal="left"/>
    </xf>
    <xf numFmtId="3" fontId="7" fillId="3" borderId="74" xfId="0" applyNumberFormat="1" applyFont="1" applyFill="1" applyBorder="1" applyAlignment="1" applyProtection="1"/>
    <xf numFmtId="3" fontId="7" fillId="3" borderId="77" xfId="0" applyNumberFormat="1" applyFont="1" applyFill="1" applyBorder="1" applyAlignment="1" applyProtection="1"/>
    <xf numFmtId="3" fontId="7" fillId="3" borderId="78" xfId="0" applyNumberFormat="1" applyFont="1" applyFill="1" applyBorder="1" applyAlignment="1" applyProtection="1"/>
    <xf numFmtId="3" fontId="7" fillId="3" borderId="79" xfId="0" applyNumberFormat="1" applyFont="1" applyFill="1" applyBorder="1" applyAlignment="1" applyProtection="1"/>
    <xf numFmtId="0" fontId="7" fillId="3" borderId="17" xfId="0" applyFont="1" applyFill="1" applyBorder="1" applyAlignment="1" applyProtection="1">
      <alignment horizontal="left"/>
    </xf>
    <xf numFmtId="3" fontId="7" fillId="3" borderId="17" xfId="0" applyNumberFormat="1" applyFont="1" applyFill="1" applyBorder="1" applyAlignment="1" applyProtection="1"/>
    <xf numFmtId="3" fontId="7" fillId="3" borderId="54" xfId="0" applyNumberFormat="1" applyFont="1" applyFill="1" applyBorder="1" applyAlignment="1" applyProtection="1"/>
    <xf numFmtId="3" fontId="7" fillId="3" borderId="25" xfId="0" applyNumberFormat="1" applyFont="1" applyFill="1" applyBorder="1" applyAlignment="1" applyProtection="1"/>
    <xf numFmtId="3" fontId="7" fillId="3" borderId="55" xfId="0" applyNumberFormat="1" applyFont="1" applyFill="1" applyBorder="1" applyAlignment="1" applyProtection="1"/>
    <xf numFmtId="0" fontId="7" fillId="3" borderId="11" xfId="0" applyFont="1" applyFill="1" applyBorder="1" applyAlignment="1" applyProtection="1">
      <alignment horizontal="left"/>
    </xf>
    <xf numFmtId="3" fontId="7" fillId="3" borderId="11" xfId="0" applyNumberFormat="1" applyFont="1" applyFill="1" applyBorder="1" applyAlignment="1" applyProtection="1"/>
    <xf numFmtId="3" fontId="7" fillId="3" borderId="39" xfId="0" applyNumberFormat="1" applyFont="1" applyFill="1" applyBorder="1" applyAlignment="1" applyProtection="1"/>
    <xf numFmtId="3" fontId="7" fillId="3" borderId="5" xfId="0" applyNumberFormat="1" applyFont="1" applyFill="1" applyBorder="1" applyAlignment="1" applyProtection="1"/>
    <xf numFmtId="3" fontId="7" fillId="3" borderId="4" xfId="0" applyNumberFormat="1" applyFont="1" applyFill="1" applyBorder="1" applyAlignment="1" applyProtection="1"/>
    <xf numFmtId="0" fontId="7" fillId="3" borderId="15" xfId="0" applyFont="1" applyFill="1" applyBorder="1" applyAlignment="1" applyProtection="1">
      <alignment horizontal="left"/>
    </xf>
    <xf numFmtId="3" fontId="7" fillId="3" borderId="15" xfId="0" applyNumberFormat="1" applyFont="1" applyFill="1" applyBorder="1" applyAlignment="1" applyProtection="1"/>
    <xf numFmtId="3" fontId="7" fillId="3" borderId="35" xfId="0" applyNumberFormat="1" applyFont="1" applyFill="1" applyBorder="1" applyAlignment="1" applyProtection="1"/>
    <xf numFmtId="3" fontId="7" fillId="3" borderId="36" xfId="0" applyNumberFormat="1" applyFont="1" applyFill="1" applyBorder="1" applyAlignment="1" applyProtection="1"/>
    <xf numFmtId="3" fontId="7" fillId="3" borderId="37" xfId="0" applyNumberFormat="1" applyFont="1" applyFill="1" applyBorder="1" applyAlignment="1" applyProtection="1"/>
    <xf numFmtId="0" fontId="7" fillId="2" borderId="21" xfId="0" applyFont="1" applyFill="1" applyBorder="1" applyAlignment="1" applyProtection="1">
      <alignment horizontal="left"/>
    </xf>
    <xf numFmtId="1" fontId="11" fillId="2" borderId="21" xfId="0" applyNumberFormat="1" applyFont="1" applyFill="1" applyBorder="1" applyAlignment="1" applyProtection="1"/>
    <xf numFmtId="3" fontId="17" fillId="2" borderId="21" xfId="0" applyNumberFormat="1" applyFont="1" applyFill="1" applyBorder="1" applyAlignment="1" applyProtection="1"/>
    <xf numFmtId="3" fontId="17" fillId="2" borderId="45" xfId="0" applyNumberFormat="1" applyFont="1" applyFill="1" applyBorder="1" applyAlignment="1" applyProtection="1"/>
    <xf numFmtId="3" fontId="17" fillId="2" borderId="22" xfId="0" applyNumberFormat="1" applyFont="1" applyFill="1" applyBorder="1" applyAlignment="1" applyProtection="1"/>
    <xf numFmtId="3" fontId="17" fillId="2" borderId="46" xfId="0" applyNumberFormat="1" applyFont="1" applyFill="1" applyBorder="1" applyAlignment="1" applyProtection="1"/>
    <xf numFmtId="0" fontId="7" fillId="2" borderId="16" xfId="0" applyFont="1" applyFill="1" applyBorder="1" applyAlignment="1" applyProtection="1">
      <alignment horizontal="left"/>
    </xf>
    <xf numFmtId="1" fontId="11" fillId="2" borderId="16" xfId="0" applyNumberFormat="1" applyFont="1" applyFill="1" applyBorder="1" applyAlignment="1" applyProtection="1"/>
    <xf numFmtId="3" fontId="17" fillId="2" borderId="16" xfId="0" applyNumberFormat="1" applyFont="1" applyFill="1" applyBorder="1" applyAlignment="1" applyProtection="1"/>
    <xf numFmtId="3" fontId="17" fillId="2" borderId="47" xfId="0" applyNumberFormat="1" applyFont="1" applyFill="1" applyBorder="1" applyAlignment="1" applyProtection="1"/>
    <xf numFmtId="3" fontId="17" fillId="2" borderId="23" xfId="0" applyNumberFormat="1" applyFont="1" applyFill="1" applyBorder="1" applyAlignment="1" applyProtection="1"/>
    <xf numFmtId="3" fontId="17" fillId="2" borderId="43" xfId="0" applyNumberFormat="1" applyFont="1" applyFill="1" applyBorder="1" applyAlignment="1" applyProtection="1"/>
    <xf numFmtId="0" fontId="7" fillId="2" borderId="75" xfId="0" applyFont="1" applyFill="1" applyBorder="1" applyAlignment="1" applyProtection="1">
      <alignment horizontal="left"/>
    </xf>
    <xf numFmtId="1" fontId="11" fillId="2" borderId="19" xfId="0" applyNumberFormat="1" applyFont="1" applyFill="1" applyBorder="1" applyAlignment="1" applyProtection="1"/>
    <xf numFmtId="3" fontId="17" fillId="2" borderId="19" xfId="0" applyNumberFormat="1" applyFont="1" applyFill="1" applyBorder="1" applyAlignment="1" applyProtection="1"/>
    <xf numFmtId="3" fontId="17" fillId="2" borderId="48" xfId="0" applyNumberFormat="1" applyFont="1" applyFill="1" applyBorder="1" applyAlignment="1" applyProtection="1"/>
    <xf numFmtId="3" fontId="17" fillId="2" borderId="24" xfId="0" applyNumberFormat="1" applyFont="1" applyFill="1" applyBorder="1" applyAlignment="1" applyProtection="1"/>
    <xf numFmtId="3" fontId="17" fillId="2" borderId="49" xfId="0" applyNumberFormat="1" applyFont="1" applyFill="1" applyBorder="1" applyAlignment="1" applyProtection="1"/>
    <xf numFmtId="0" fontId="7" fillId="3" borderId="71" xfId="0" applyFont="1" applyFill="1" applyBorder="1" applyAlignment="1" applyProtection="1">
      <alignment horizontal="left"/>
    </xf>
    <xf numFmtId="3" fontId="7" fillId="3" borderId="21" xfId="0" applyNumberFormat="1" applyFont="1" applyFill="1" applyBorder="1" applyAlignment="1" applyProtection="1"/>
    <xf numFmtId="3" fontId="7" fillId="3" borderId="45" xfId="0" applyNumberFormat="1" applyFont="1" applyFill="1" applyBorder="1" applyAlignment="1" applyProtection="1"/>
    <xf numFmtId="3" fontId="7" fillId="3" borderId="22" xfId="0" applyNumberFormat="1" applyFont="1" applyFill="1" applyBorder="1" applyAlignment="1" applyProtection="1"/>
    <xf numFmtId="3" fontId="7" fillId="3" borderId="46" xfId="0" applyNumberFormat="1" applyFont="1" applyFill="1" applyBorder="1" applyAlignment="1" applyProtection="1"/>
    <xf numFmtId="0" fontId="7" fillId="3" borderId="72" xfId="0" applyFont="1" applyFill="1" applyBorder="1" applyAlignment="1" applyProtection="1">
      <alignment horizontal="left"/>
    </xf>
    <xf numFmtId="3" fontId="7" fillId="3" borderId="16" xfId="0" applyNumberFormat="1" applyFont="1" applyFill="1" applyBorder="1" applyAlignment="1" applyProtection="1"/>
    <xf numFmtId="3" fontId="7" fillId="3" borderId="47" xfId="0" applyNumberFormat="1" applyFont="1" applyFill="1" applyBorder="1" applyAlignment="1" applyProtection="1"/>
    <xf numFmtId="3" fontId="7" fillId="3" borderId="23" xfId="0" applyNumberFormat="1" applyFont="1" applyFill="1" applyBorder="1" applyAlignment="1" applyProtection="1"/>
    <xf numFmtId="3" fontId="7" fillId="3" borderId="43" xfId="0" applyNumberFormat="1" applyFont="1" applyFill="1" applyBorder="1" applyAlignment="1" applyProtection="1"/>
    <xf numFmtId="0" fontId="7" fillId="3" borderId="73" xfId="0" applyFont="1" applyFill="1" applyBorder="1" applyAlignment="1" applyProtection="1">
      <alignment horizontal="left"/>
    </xf>
    <xf numFmtId="0" fontId="16" fillId="3" borderId="73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69" xfId="0" applyFont="1" applyFill="1" applyBorder="1" applyAlignment="1" applyProtection="1">
      <alignment horizontal="left"/>
    </xf>
    <xf numFmtId="3" fontId="7" fillId="3" borderId="13" xfId="0" applyNumberFormat="1" applyFont="1" applyFill="1" applyBorder="1" applyAlignment="1" applyProtection="1"/>
    <xf numFmtId="3" fontId="7" fillId="3" borderId="50" xfId="0" applyNumberFormat="1" applyFont="1" applyFill="1" applyBorder="1" applyAlignment="1" applyProtection="1"/>
    <xf numFmtId="3" fontId="7" fillId="3" borderId="8" xfId="0" applyNumberFormat="1" applyFont="1" applyFill="1" applyBorder="1" applyAlignment="1" applyProtection="1"/>
    <xf numFmtId="3" fontId="7" fillId="3" borderId="7" xfId="0" applyNumberFormat="1" applyFont="1" applyFill="1" applyBorder="1" applyAlignment="1" applyProtection="1"/>
    <xf numFmtId="0" fontId="7" fillId="3" borderId="1" xfId="0" applyFont="1" applyFill="1" applyBorder="1" applyAlignment="1" applyProtection="1">
      <alignment horizontal="left"/>
    </xf>
    <xf numFmtId="3" fontId="7" fillId="3" borderId="1" xfId="0" applyNumberFormat="1" applyFont="1" applyFill="1" applyBorder="1" applyAlignment="1" applyProtection="1"/>
    <xf numFmtId="3" fontId="7" fillId="3" borderId="80" xfId="0" applyNumberFormat="1" applyFont="1" applyFill="1" applyBorder="1" applyAlignment="1" applyProtection="1"/>
    <xf numFmtId="3" fontId="7" fillId="3" borderId="81" xfId="0" applyNumberFormat="1" applyFont="1" applyFill="1" applyBorder="1" applyAlignment="1" applyProtection="1"/>
    <xf numFmtId="3" fontId="7" fillId="3" borderId="82" xfId="0" applyNumberFormat="1" applyFont="1" applyFill="1" applyBorder="1" applyAlignment="1" applyProtection="1"/>
    <xf numFmtId="0" fontId="7" fillId="3" borderId="21" xfId="0" applyFont="1" applyFill="1" applyBorder="1" applyAlignment="1" applyProtection="1">
      <alignment horizontal="left"/>
    </xf>
    <xf numFmtId="3" fontId="7" fillId="3" borderId="21" xfId="0" quotePrefix="1" applyNumberFormat="1" applyFont="1" applyFill="1" applyBorder="1" applyAlignment="1" applyProtection="1"/>
    <xf numFmtId="3" fontId="7" fillId="3" borderId="45" xfId="0" quotePrefix="1" applyNumberFormat="1" applyFont="1" applyFill="1" applyBorder="1" applyAlignment="1" applyProtection="1"/>
    <xf numFmtId="3" fontId="7" fillId="3" borderId="22" xfId="0" quotePrefix="1" applyNumberFormat="1" applyFont="1" applyFill="1" applyBorder="1" applyAlignment="1" applyProtection="1"/>
    <xf numFmtId="3" fontId="7" fillId="3" borderId="46" xfId="0" quotePrefix="1" applyNumberFormat="1" applyFont="1" applyFill="1" applyBorder="1" applyAlignment="1" applyProtection="1"/>
    <xf numFmtId="0" fontId="7" fillId="3" borderId="19" xfId="0" applyFont="1" applyFill="1" applyBorder="1" applyAlignment="1" applyProtection="1">
      <alignment horizontal="left"/>
    </xf>
    <xf numFmtId="3" fontId="7" fillId="3" borderId="19" xfId="0" quotePrefix="1" applyNumberFormat="1" applyFont="1" applyFill="1" applyBorder="1" applyAlignment="1" applyProtection="1"/>
    <xf numFmtId="3" fontId="7" fillId="3" borderId="48" xfId="0" quotePrefix="1" applyNumberFormat="1" applyFont="1" applyFill="1" applyBorder="1" applyAlignment="1" applyProtection="1"/>
    <xf numFmtId="3" fontId="7" fillId="3" borderId="24" xfId="0" quotePrefix="1" applyNumberFormat="1" applyFont="1" applyFill="1" applyBorder="1" applyAlignment="1" applyProtection="1"/>
    <xf numFmtId="3" fontId="7" fillId="3" borderId="49" xfId="0" quotePrefix="1" applyNumberFormat="1" applyFont="1" applyFill="1" applyBorder="1" applyAlignment="1" applyProtection="1"/>
    <xf numFmtId="0" fontId="10" fillId="7" borderId="41" xfId="0" quotePrefix="1" applyFont="1" applyFill="1" applyBorder="1" applyAlignment="1" applyProtection="1">
      <alignment horizontal="left"/>
    </xf>
    <xf numFmtId="0" fontId="11" fillId="7" borderId="41" xfId="0" applyFont="1" applyFill="1" applyBorder="1" applyAlignment="1" applyProtection="1">
      <alignment horizontal="left"/>
    </xf>
    <xf numFmtId="0" fontId="11" fillId="7" borderId="41" xfId="0" quotePrefix="1" applyFont="1" applyFill="1" applyBorder="1" applyAlignment="1" applyProtection="1">
      <alignment horizontal="left"/>
    </xf>
    <xf numFmtId="3" fontId="11" fillId="7" borderId="41" xfId="0" applyNumberFormat="1" applyFont="1" applyFill="1" applyBorder="1" applyAlignment="1" applyProtection="1"/>
    <xf numFmtId="3" fontId="11" fillId="7" borderId="51" xfId="0" applyNumberFormat="1" applyFont="1" applyFill="1" applyBorder="1" applyAlignment="1" applyProtection="1"/>
    <xf numFmtId="3" fontId="11" fillId="7" borderId="52" xfId="0" applyNumberFormat="1" applyFont="1" applyFill="1" applyBorder="1" applyAlignment="1" applyProtection="1"/>
    <xf numFmtId="3" fontId="11" fillId="7" borderId="53" xfId="0" applyNumberFormat="1" applyFont="1" applyFill="1" applyBorder="1" applyAlignment="1" applyProtection="1"/>
    <xf numFmtId="0" fontId="7" fillId="3" borderId="88" xfId="0" quotePrefix="1" applyFont="1" applyFill="1" applyBorder="1" applyAlignment="1" applyProtection="1">
      <alignment horizontal="left"/>
    </xf>
    <xf numFmtId="0" fontId="7" fillId="3" borderId="88" xfId="0" applyFont="1" applyFill="1" applyBorder="1" applyAlignment="1" applyProtection="1">
      <alignment horizontal="left"/>
    </xf>
    <xf numFmtId="3" fontId="7" fillId="3" borderId="88" xfId="0" applyNumberFormat="1" applyFont="1" applyFill="1" applyBorder="1" applyAlignment="1" applyProtection="1"/>
    <xf numFmtId="3" fontId="7" fillId="3" borderId="89" xfId="0" applyNumberFormat="1" applyFont="1" applyFill="1" applyBorder="1" applyAlignment="1" applyProtection="1"/>
    <xf numFmtId="3" fontId="7" fillId="3" borderId="90" xfId="0" applyNumberFormat="1" applyFont="1" applyFill="1" applyBorder="1" applyAlignment="1" applyProtection="1"/>
    <xf numFmtId="3" fontId="7" fillId="3" borderId="91" xfId="0" applyNumberFormat="1" applyFont="1" applyFill="1" applyBorder="1" applyAlignment="1" applyProtection="1"/>
    <xf numFmtId="0" fontId="7" fillId="6" borderId="92" xfId="0" applyFont="1" applyFill="1" applyBorder="1" applyAlignment="1" applyProtection="1">
      <alignment horizontal="left"/>
    </xf>
    <xf numFmtId="0" fontId="7" fillId="3" borderId="93" xfId="0" applyFont="1" applyFill="1" applyBorder="1" applyAlignment="1" applyProtection="1">
      <alignment horizontal="left"/>
    </xf>
    <xf numFmtId="0" fontId="7" fillId="3" borderId="95" xfId="0" quotePrefix="1" applyFont="1" applyFill="1" applyBorder="1" applyAlignment="1" applyProtection="1">
      <alignment horizontal="left"/>
    </xf>
    <xf numFmtId="0" fontId="7" fillId="6" borderId="56" xfId="0" applyFont="1" applyFill="1" applyBorder="1" applyAlignment="1" applyProtection="1">
      <alignment horizontal="left"/>
    </xf>
    <xf numFmtId="0" fontId="7" fillId="3" borderId="30" xfId="0" applyFont="1" applyFill="1" applyBorder="1" applyAlignment="1" applyProtection="1">
      <alignment horizontal="left"/>
    </xf>
    <xf numFmtId="0" fontId="7" fillId="3" borderId="96" xfId="0" quotePrefix="1" applyFont="1" applyFill="1" applyBorder="1" applyAlignment="1" applyProtection="1">
      <alignment horizontal="left"/>
    </xf>
    <xf numFmtId="0" fontId="7" fillId="6" borderId="58" xfId="0" applyFont="1" applyFill="1" applyBorder="1" applyAlignment="1" applyProtection="1">
      <alignment horizontal="left"/>
    </xf>
    <xf numFmtId="0" fontId="7" fillId="3" borderId="59" xfId="0" applyFont="1" applyFill="1" applyBorder="1" applyAlignment="1" applyProtection="1">
      <alignment horizontal="left"/>
    </xf>
    <xf numFmtId="0" fontId="7" fillId="3" borderId="97" xfId="0" quotePrefix="1" applyFont="1" applyFill="1" applyBorder="1" applyAlignment="1" applyProtection="1">
      <alignment horizontal="left"/>
    </xf>
    <xf numFmtId="0" fontId="7" fillId="3" borderId="20" xfId="0" quotePrefix="1" applyFont="1" applyFill="1" applyBorder="1" applyAlignment="1" applyProtection="1">
      <alignment horizontal="left"/>
    </xf>
    <xf numFmtId="0" fontId="7" fillId="3" borderId="20" xfId="0" applyFont="1" applyFill="1" applyBorder="1" applyAlignment="1" applyProtection="1">
      <alignment horizontal="left"/>
    </xf>
    <xf numFmtId="3" fontId="7" fillId="3" borderId="20" xfId="0" applyNumberFormat="1" applyFont="1" applyFill="1" applyBorder="1" applyAlignment="1" applyProtection="1"/>
    <xf numFmtId="3" fontId="7" fillId="3" borderId="66" xfId="0" applyNumberFormat="1" applyFont="1" applyFill="1" applyBorder="1" applyAlignment="1" applyProtection="1"/>
    <xf numFmtId="3" fontId="7" fillId="3" borderId="63" xfId="0" applyNumberFormat="1" applyFont="1" applyFill="1" applyBorder="1" applyAlignment="1" applyProtection="1"/>
    <xf numFmtId="3" fontId="7" fillId="3" borderId="65" xfId="0" applyNumberFormat="1" applyFont="1" applyFill="1" applyBorder="1" applyAlignment="1" applyProtection="1"/>
    <xf numFmtId="0" fontId="7" fillId="3" borderId="17" xfId="0" quotePrefix="1" applyFont="1" applyFill="1" applyBorder="1" applyAlignment="1" applyProtection="1">
      <alignment horizontal="left"/>
    </xf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9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3" borderId="16" xfId="0" applyFont="1" applyFill="1" applyBorder="1" applyAlignment="1" applyProtection="1">
      <alignment horizontal="left"/>
    </xf>
    <xf numFmtId="0" fontId="7" fillId="3" borderId="16" xfId="0" quotePrefix="1" applyFont="1" applyFill="1" applyBorder="1" applyAlignment="1" applyProtection="1">
      <alignment horizontal="left"/>
    </xf>
    <xf numFmtId="0" fontId="16" fillId="3" borderId="17" xfId="0" applyFont="1" applyFill="1" applyBorder="1" applyAlignment="1" applyProtection="1">
      <alignment horizontal="left"/>
    </xf>
    <xf numFmtId="0" fontId="7" fillId="6" borderId="21" xfId="0" applyFont="1" applyFill="1" applyBorder="1" applyAlignment="1" applyProtection="1">
      <alignment horizontal="left"/>
    </xf>
    <xf numFmtId="0" fontId="7" fillId="6" borderId="21" xfId="0" quotePrefix="1" applyFont="1" applyFill="1" applyBorder="1" applyAlignment="1" applyProtection="1">
      <alignment horizontal="left"/>
    </xf>
    <xf numFmtId="3" fontId="7" fillId="6" borderId="21" xfId="0" applyNumberFormat="1" applyFont="1" applyFill="1" applyBorder="1" applyAlignment="1" applyProtection="1"/>
    <xf numFmtId="3" fontId="7" fillId="6" borderId="45" xfId="0" applyNumberFormat="1" applyFont="1" applyFill="1" applyBorder="1" applyAlignment="1" applyProtection="1"/>
    <xf numFmtId="3" fontId="7" fillId="6" borderId="22" xfId="0" applyNumberFormat="1" applyFont="1" applyFill="1" applyBorder="1" applyAlignment="1" applyProtection="1"/>
    <xf numFmtId="3" fontId="7" fillId="6" borderId="46" xfId="0" applyNumberFormat="1" applyFont="1" applyFill="1" applyBorder="1" applyAlignment="1" applyProtection="1"/>
    <xf numFmtId="0" fontId="7" fillId="6" borderId="19" xfId="0" applyFont="1" applyFill="1" applyBorder="1" applyAlignment="1" applyProtection="1">
      <alignment horizontal="left"/>
    </xf>
    <xf numFmtId="0" fontId="16" fillId="6" borderId="75" xfId="0" applyFont="1" applyFill="1" applyBorder="1" applyAlignment="1" applyProtection="1">
      <alignment horizontal="left"/>
    </xf>
    <xf numFmtId="0" fontId="7" fillId="6" borderId="19" xfId="0" quotePrefix="1" applyFont="1" applyFill="1" applyBorder="1" applyAlignment="1" applyProtection="1">
      <alignment horizontal="left"/>
    </xf>
    <xf numFmtId="3" fontId="7" fillId="6" borderId="19" xfId="0" applyNumberFormat="1" applyFont="1" applyFill="1" applyBorder="1" applyAlignment="1" applyProtection="1"/>
    <xf numFmtId="3" fontId="7" fillId="6" borderId="48" xfId="0" applyNumberFormat="1" applyFont="1" applyFill="1" applyBorder="1" applyAlignment="1" applyProtection="1"/>
    <xf numFmtId="3" fontId="7" fillId="6" borderId="24" xfId="0" applyNumberFormat="1" applyFont="1" applyFill="1" applyBorder="1" applyAlignment="1" applyProtection="1"/>
    <xf numFmtId="3" fontId="7" fillId="6" borderId="49" xfId="0" applyNumberFormat="1" applyFont="1" applyFill="1" applyBorder="1" applyAlignment="1" applyProtection="1"/>
    <xf numFmtId="0" fontId="7" fillId="3" borderId="3" xfId="0" quotePrefix="1" applyFont="1" applyFill="1" applyBorder="1" applyAlignment="1" applyProtection="1">
      <alignment horizontal="left"/>
    </xf>
    <xf numFmtId="3" fontId="7" fillId="3" borderId="3" xfId="0" quotePrefix="1" applyNumberFormat="1" applyFont="1" applyFill="1" applyBorder="1" applyAlignment="1" applyProtection="1"/>
    <xf numFmtId="3" fontId="7" fillId="3" borderId="42" xfId="0" quotePrefix="1" applyNumberFormat="1" applyFont="1" applyFill="1" applyBorder="1" applyAlignment="1" applyProtection="1"/>
    <xf numFmtId="3" fontId="7" fillId="3" borderId="29" xfId="0" quotePrefix="1" applyNumberFormat="1" applyFont="1" applyFill="1" applyBorder="1" applyAlignment="1" applyProtection="1"/>
    <xf numFmtId="3" fontId="7" fillId="3" borderId="44" xfId="0" quotePrefix="1" applyNumberFormat="1" applyFont="1" applyFill="1" applyBorder="1" applyAlignment="1" applyProtection="1"/>
    <xf numFmtId="0" fontId="10" fillId="8" borderId="41" xfId="0" applyFont="1" applyFill="1" applyBorder="1" applyAlignment="1" applyProtection="1">
      <alignment horizontal="left"/>
    </xf>
    <xf numFmtId="0" fontId="11" fillId="8" borderId="41" xfId="0" applyFont="1" applyFill="1" applyBorder="1" applyAlignment="1" applyProtection="1">
      <alignment horizontal="left"/>
    </xf>
    <xf numFmtId="3" fontId="11" fillId="8" borderId="41" xfId="0" applyNumberFormat="1" applyFont="1" applyFill="1" applyBorder="1" applyAlignment="1" applyProtection="1"/>
    <xf numFmtId="3" fontId="7" fillId="8" borderId="51" xfId="0" applyNumberFormat="1" applyFont="1" applyFill="1" applyBorder="1" applyAlignment="1" applyProtection="1"/>
    <xf numFmtId="3" fontId="7" fillId="8" borderId="52" xfId="0" applyNumberFormat="1" applyFont="1" applyFill="1" applyBorder="1" applyAlignment="1" applyProtection="1"/>
    <xf numFmtId="3" fontId="7" fillId="8" borderId="53" xfId="0" applyNumberFormat="1" applyFont="1" applyFill="1" applyBorder="1" applyAlignment="1" applyProtection="1"/>
    <xf numFmtId="3" fontId="7" fillId="3" borderId="20" xfId="0" quotePrefix="1" applyNumberFormat="1" applyFont="1" applyFill="1" applyBorder="1" applyAlignment="1" applyProtection="1"/>
    <xf numFmtId="3" fontId="7" fillId="3" borderId="66" xfId="0" quotePrefix="1" applyNumberFormat="1" applyFont="1" applyFill="1" applyBorder="1" applyAlignment="1" applyProtection="1"/>
    <xf numFmtId="3" fontId="7" fillId="3" borderId="63" xfId="0" quotePrefix="1" applyNumberFormat="1" applyFont="1" applyFill="1" applyBorder="1" applyAlignment="1" applyProtection="1"/>
    <xf numFmtId="3" fontId="7" fillId="3" borderId="65" xfId="0" quotePrefix="1" applyNumberFormat="1" applyFont="1" applyFill="1" applyBorder="1" applyAlignment="1" applyProtection="1"/>
    <xf numFmtId="3" fontId="7" fillId="3" borderId="16" xfId="0" quotePrefix="1" applyNumberFormat="1" applyFont="1" applyFill="1" applyBorder="1" applyAlignment="1" applyProtection="1"/>
    <xf numFmtId="3" fontId="7" fillId="3" borderId="47" xfId="0" quotePrefix="1" applyNumberFormat="1" applyFont="1" applyFill="1" applyBorder="1" applyAlignment="1" applyProtection="1"/>
    <xf numFmtId="3" fontId="7" fillId="3" borderId="23" xfId="0" quotePrefix="1" applyNumberFormat="1" applyFont="1" applyFill="1" applyBorder="1" applyAlignment="1" applyProtection="1"/>
    <xf numFmtId="3" fontId="7" fillId="3" borderId="43" xfId="0" quotePrefix="1" applyNumberFormat="1" applyFont="1" applyFill="1" applyBorder="1" applyAlignment="1" applyProtection="1"/>
    <xf numFmtId="3" fontId="7" fillId="3" borderId="17" xfId="0" quotePrefix="1" applyNumberFormat="1" applyFont="1" applyFill="1" applyBorder="1" applyAlignment="1" applyProtection="1"/>
    <xf numFmtId="3" fontId="7" fillId="3" borderId="54" xfId="0" quotePrefix="1" applyNumberFormat="1" applyFont="1" applyFill="1" applyBorder="1" applyAlignment="1" applyProtection="1"/>
    <xf numFmtId="3" fontId="7" fillId="3" borderId="25" xfId="0" quotePrefix="1" applyNumberFormat="1" applyFont="1" applyFill="1" applyBorder="1" applyAlignment="1" applyProtection="1"/>
    <xf numFmtId="3" fontId="7" fillId="3" borderId="55" xfId="0" quotePrefix="1" applyNumberFormat="1" applyFont="1" applyFill="1" applyBorder="1" applyAlignment="1" applyProtection="1"/>
    <xf numFmtId="0" fontId="7" fillId="11" borderId="11" xfId="0" applyFont="1" applyFill="1" applyBorder="1" applyAlignment="1" applyProtection="1">
      <alignment horizontal="left"/>
    </xf>
    <xf numFmtId="0" fontId="7" fillId="11" borderId="11" xfId="0" quotePrefix="1" applyFont="1" applyFill="1" applyBorder="1" applyAlignment="1" applyProtection="1">
      <alignment horizontal="left"/>
    </xf>
    <xf numFmtId="3" fontId="7" fillId="11" borderId="11" xfId="0" quotePrefix="1" applyNumberFormat="1" applyFont="1" applyFill="1" applyBorder="1" applyAlignment="1" applyProtection="1"/>
    <xf numFmtId="3" fontId="7" fillId="11" borderId="39" xfId="0" quotePrefix="1" applyNumberFormat="1" applyFont="1" applyFill="1" applyBorder="1" applyAlignment="1" applyProtection="1"/>
    <xf numFmtId="3" fontId="7" fillId="11" borderId="5" xfId="0" quotePrefix="1" applyNumberFormat="1" applyFont="1" applyFill="1" applyBorder="1" applyAlignment="1" applyProtection="1"/>
    <xf numFmtId="3" fontId="7" fillId="11" borderId="4" xfId="0" quotePrefix="1" applyNumberFormat="1" applyFont="1" applyFill="1" applyBorder="1" applyAlignment="1" applyProtection="1"/>
    <xf numFmtId="0" fontId="16" fillId="3" borderId="20" xfId="0" applyFont="1" applyFill="1" applyBorder="1" applyAlignment="1" applyProtection="1">
      <alignment horizontal="left"/>
    </xf>
    <xf numFmtId="0" fontId="7" fillId="3" borderId="19" xfId="0" quotePrefix="1" applyFont="1" applyFill="1" applyBorder="1" applyAlignment="1" applyProtection="1">
      <alignment horizontal="left"/>
    </xf>
    <xf numFmtId="0" fontId="10" fillId="6" borderId="41" xfId="0" quotePrefix="1" applyFont="1" applyFill="1" applyBorder="1" applyAlignment="1" applyProtection="1">
      <alignment horizontal="left"/>
    </xf>
    <xf numFmtId="0" fontId="11" fillId="6" borderId="41" xfId="0" applyFont="1" applyFill="1" applyBorder="1" applyAlignment="1" applyProtection="1">
      <alignment horizontal="left"/>
    </xf>
    <xf numFmtId="0" fontId="11" fillId="6" borderId="41" xfId="0" quotePrefix="1" applyFont="1" applyFill="1" applyBorder="1" applyAlignment="1" applyProtection="1">
      <alignment horizontal="left"/>
    </xf>
    <xf numFmtId="3" fontId="11" fillId="6" borderId="41" xfId="0" applyNumberFormat="1" applyFont="1" applyFill="1" applyBorder="1" applyAlignment="1" applyProtection="1"/>
    <xf numFmtId="3" fontId="7" fillId="6" borderId="51" xfId="0" applyNumberFormat="1" applyFont="1" applyFill="1" applyBorder="1" applyAlignment="1" applyProtection="1"/>
    <xf numFmtId="3" fontId="7" fillId="6" borderId="52" xfId="0" applyNumberFormat="1" applyFont="1" applyFill="1" applyBorder="1" applyAlignment="1" applyProtection="1"/>
    <xf numFmtId="3" fontId="7" fillId="6" borderId="53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2" borderId="67" xfId="0" applyNumberFormat="1" applyFont="1" applyFill="1" applyBorder="1" applyAlignment="1" applyProtection="1"/>
    <xf numFmtId="178" fontId="7" fillId="2" borderId="83" xfId="0" applyNumberFormat="1" applyFont="1" applyFill="1" applyBorder="1" applyAlignment="1" applyProtection="1"/>
    <xf numFmtId="178" fontId="7" fillId="2" borderId="68" xfId="0" applyNumberFormat="1" applyFont="1" applyFill="1" applyBorder="1" applyAlignment="1" applyProtection="1"/>
    <xf numFmtId="0" fontId="9" fillId="3" borderId="26" xfId="0" quotePrefix="1" applyFont="1" applyFill="1" applyBorder="1" applyAlignment="1" applyProtection="1">
      <alignment horizontal="left"/>
    </xf>
    <xf numFmtId="178" fontId="31" fillId="3" borderId="26" xfId="0" quotePrefix="1" applyNumberFormat="1" applyFont="1" applyFill="1" applyBorder="1" applyAlignment="1" applyProtection="1"/>
    <xf numFmtId="178" fontId="32" fillId="3" borderId="26" xfId="0" quotePrefix="1" applyNumberFormat="1" applyFont="1" applyFill="1" applyBorder="1" applyAlignment="1" applyProtection="1"/>
    <xf numFmtId="178" fontId="32" fillId="3" borderId="40" xfId="0" quotePrefix="1" applyNumberFormat="1" applyFont="1" applyFill="1" applyBorder="1" applyAlignment="1" applyProtection="1"/>
    <xf numFmtId="0" fontId="11" fillId="5" borderId="41" xfId="0" applyFont="1" applyFill="1" applyBorder="1" applyAlignment="1" applyProtection="1">
      <alignment horizontal="left"/>
    </xf>
    <xf numFmtId="178" fontId="11" fillId="5" borderId="41" xfId="0" applyNumberFormat="1" applyFont="1" applyFill="1" applyBorder="1" applyAlignment="1" applyProtection="1">
      <alignment horizontal="right"/>
    </xf>
    <xf numFmtId="178" fontId="7" fillId="2" borderId="51" xfId="0" applyNumberFormat="1" applyFont="1" applyFill="1" applyBorder="1" applyAlignment="1" applyProtection="1">
      <alignment horizontal="right"/>
    </xf>
    <xf numFmtId="178" fontId="7" fillId="2" borderId="52" xfId="0" applyNumberFormat="1" applyFont="1" applyFill="1" applyBorder="1" applyAlignment="1" applyProtection="1">
      <alignment horizontal="right"/>
    </xf>
    <xf numFmtId="178" fontId="7" fillId="2" borderId="53" xfId="0" applyNumberFormat="1" applyFont="1" applyFill="1" applyBorder="1" applyAlignment="1" applyProtection="1">
      <alignment horizontal="right"/>
    </xf>
    <xf numFmtId="0" fontId="11" fillId="3" borderId="3" xfId="0" applyFont="1" applyFill="1" applyBorder="1" applyAlignment="1" applyProtection="1">
      <alignment horizontal="left"/>
    </xf>
    <xf numFmtId="3" fontId="11" fillId="3" borderId="3" xfId="0" applyNumberFormat="1" applyFont="1" applyFill="1" applyBorder="1" applyAlignment="1" applyProtection="1">
      <alignment horizontal="right"/>
    </xf>
    <xf numFmtId="3" fontId="11" fillId="12" borderId="3" xfId="0" applyNumberFormat="1" applyFont="1" applyFill="1" applyBorder="1" applyAlignment="1" applyProtection="1">
      <alignment horizontal="right"/>
    </xf>
    <xf numFmtId="3" fontId="7" fillId="3" borderId="42" xfId="0" applyNumberFormat="1" applyFont="1" applyFill="1" applyBorder="1" applyAlignment="1" applyProtection="1">
      <alignment horizontal="right"/>
    </xf>
    <xf numFmtId="3" fontId="7" fillId="3" borderId="29" xfId="0" applyNumberFormat="1" applyFont="1" applyFill="1" applyBorder="1" applyAlignment="1" applyProtection="1">
      <alignment horizontal="right"/>
    </xf>
    <xf numFmtId="3" fontId="7" fillId="3" borderId="44" xfId="0" applyNumberFormat="1" applyFont="1" applyFill="1" applyBorder="1" applyAlignment="1" applyProtection="1">
      <alignment horizontal="right"/>
    </xf>
    <xf numFmtId="0" fontId="7" fillId="9" borderId="21" xfId="0" applyFont="1" applyFill="1" applyBorder="1" applyAlignment="1" applyProtection="1">
      <alignment horizontal="left"/>
    </xf>
    <xf numFmtId="3" fontId="7" fillId="9" borderId="21" xfId="0" quotePrefix="1" applyNumberFormat="1" applyFont="1" applyFill="1" applyBorder="1" applyAlignment="1" applyProtection="1"/>
    <xf numFmtId="3" fontId="7" fillId="9" borderId="45" xfId="0" quotePrefix="1" applyNumberFormat="1" applyFont="1" applyFill="1" applyBorder="1" applyAlignment="1" applyProtection="1"/>
    <xf numFmtId="3" fontId="7" fillId="9" borderId="22" xfId="0" quotePrefix="1" applyNumberFormat="1" applyFont="1" applyFill="1" applyBorder="1" applyAlignment="1" applyProtection="1"/>
    <xf numFmtId="3" fontId="7" fillId="9" borderId="46" xfId="0" quotePrefix="1" applyNumberFormat="1" applyFont="1" applyFill="1" applyBorder="1" applyAlignment="1" applyProtection="1"/>
    <xf numFmtId="0" fontId="7" fillId="9" borderId="16" xfId="0" applyFont="1" applyFill="1" applyBorder="1" applyAlignment="1" applyProtection="1">
      <alignment horizontal="left"/>
    </xf>
    <xf numFmtId="3" fontId="7" fillId="9" borderId="16" xfId="0" quotePrefix="1" applyNumberFormat="1" applyFont="1" applyFill="1" applyBorder="1" applyAlignment="1" applyProtection="1"/>
    <xf numFmtId="3" fontId="7" fillId="9" borderId="47" xfId="0" quotePrefix="1" applyNumberFormat="1" applyFont="1" applyFill="1" applyBorder="1" applyAlignment="1" applyProtection="1"/>
    <xf numFmtId="3" fontId="7" fillId="9" borderId="23" xfId="0" quotePrefix="1" applyNumberFormat="1" applyFont="1" applyFill="1" applyBorder="1" applyAlignment="1" applyProtection="1"/>
    <xf numFmtId="3" fontId="7" fillId="9" borderId="43" xfId="0" quotePrefix="1" applyNumberFormat="1" applyFont="1" applyFill="1" applyBorder="1" applyAlignment="1" applyProtection="1"/>
    <xf numFmtId="168" fontId="7" fillId="9" borderId="16" xfId="0" applyNumberFormat="1" applyFont="1" applyFill="1" applyBorder="1" applyProtection="1"/>
    <xf numFmtId="168" fontId="7" fillId="9" borderId="19" xfId="0" applyNumberFormat="1" applyFont="1" applyFill="1" applyBorder="1" applyProtection="1"/>
    <xf numFmtId="3" fontId="7" fillId="9" borderId="19" xfId="0" quotePrefix="1" applyNumberFormat="1" applyFont="1" applyFill="1" applyBorder="1" applyAlignment="1" applyProtection="1"/>
    <xf numFmtId="3" fontId="7" fillId="9" borderId="48" xfId="0" quotePrefix="1" applyNumberFormat="1" applyFont="1" applyFill="1" applyBorder="1" applyAlignment="1" applyProtection="1"/>
    <xf numFmtId="3" fontId="7" fillId="9" borderId="24" xfId="0" quotePrefix="1" applyNumberFormat="1" applyFont="1" applyFill="1" applyBorder="1" applyAlignment="1" applyProtection="1"/>
    <xf numFmtId="3" fontId="7" fillId="9" borderId="49" xfId="0" quotePrefix="1" applyNumberFormat="1" applyFont="1" applyFill="1" applyBorder="1" applyAlignment="1" applyProtection="1"/>
    <xf numFmtId="0" fontId="7" fillId="9" borderId="19" xfId="0" applyFont="1" applyFill="1" applyBorder="1" applyAlignment="1" applyProtection="1">
      <alignment horizontal="left"/>
    </xf>
    <xf numFmtId="0" fontId="7" fillId="9" borderId="21" xfId="0" quotePrefix="1" applyFont="1" applyFill="1" applyBorder="1" applyAlignment="1" applyProtection="1">
      <alignment horizontal="left"/>
    </xf>
    <xf numFmtId="0" fontId="11" fillId="9" borderId="19" xfId="0" applyFont="1" applyFill="1" applyBorder="1" applyAlignment="1" applyProtection="1">
      <alignment horizontal="left"/>
    </xf>
    <xf numFmtId="0" fontId="11" fillId="3" borderId="20" xfId="0" quotePrefix="1" applyFont="1" applyFill="1" applyBorder="1" applyAlignment="1" applyProtection="1">
      <alignment horizontal="left"/>
    </xf>
    <xf numFmtId="168" fontId="7" fillId="3" borderId="16" xfId="0" applyNumberFormat="1" applyFont="1" applyFill="1" applyBorder="1" applyProtection="1"/>
    <xf numFmtId="0" fontId="7" fillId="9" borderId="14" xfId="0" applyFont="1" applyFill="1" applyBorder="1" applyAlignment="1" applyProtection="1">
      <alignment horizontal="left"/>
    </xf>
    <xf numFmtId="3" fontId="7" fillId="9" borderId="14" xfId="0" applyNumberFormat="1" applyFont="1" applyFill="1" applyBorder="1" applyAlignment="1" applyProtection="1"/>
    <xf numFmtId="3" fontId="7" fillId="9" borderId="84" xfId="0" applyNumberFormat="1" applyFont="1" applyFill="1" applyBorder="1" applyAlignment="1" applyProtection="1"/>
    <xf numFmtId="3" fontId="7" fillId="9" borderId="9" xfId="0" applyNumberFormat="1" applyFont="1" applyFill="1" applyBorder="1" applyAlignment="1" applyProtection="1"/>
    <xf numFmtId="3" fontId="7" fillId="9" borderId="10" xfId="0" applyNumberFormat="1" applyFont="1" applyFill="1" applyBorder="1" applyAlignment="1" applyProtection="1"/>
    <xf numFmtId="0" fontId="9" fillId="3" borderId="70" xfId="0" quotePrefix="1" applyFont="1" applyFill="1" applyBorder="1" applyAlignment="1" applyProtection="1">
      <alignment horizontal="left"/>
    </xf>
    <xf numFmtId="178" fontId="31" fillId="3" borderId="70" xfId="0" quotePrefix="1" applyNumberFormat="1" applyFont="1" applyFill="1" applyBorder="1" applyAlignment="1" applyProtection="1"/>
    <xf numFmtId="178" fontId="32" fillId="3" borderId="7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/>
    </xf>
    <xf numFmtId="1" fontId="11" fillId="3" borderId="0" xfId="0" applyNumberFormat="1" applyFont="1" applyFill="1" applyBorder="1" applyProtection="1"/>
    <xf numFmtId="1" fontId="11" fillId="3" borderId="38" xfId="0" applyNumberFormat="1" applyFont="1" applyFill="1" applyBorder="1" applyProtection="1"/>
    <xf numFmtId="0" fontId="14" fillId="0" borderId="0" xfId="0" applyFont="1" applyProtection="1"/>
    <xf numFmtId="0" fontId="9" fillId="0" borderId="0" xfId="0" applyFont="1" applyProtection="1"/>
    <xf numFmtId="0" fontId="9" fillId="4" borderId="0" xfId="0" applyFont="1" applyFill="1" applyProtection="1"/>
    <xf numFmtId="0" fontId="14" fillId="4" borderId="0" xfId="0" applyFont="1" applyFill="1" applyProtection="1"/>
    <xf numFmtId="0" fontId="33" fillId="2" borderId="5" xfId="0" applyNumberFormat="1" applyFont="1" applyFill="1" applyBorder="1" applyAlignment="1" applyProtection="1">
      <alignment horizontal="center" vertical="center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105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6.2018/1722_B1_2018_06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6.2018/1722_B1_2018_06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6.2018/1722_B1_2018_06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8/&#1084;&#1077;&#1089;&#1077;&#1095;&#1085;&#1080;%20&#1086;&#1090;&#1095;&#1077;&#1090;&#1080;%202018/06.2018/1722_B1_2018_06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-2200</v>
          </cell>
          <cell r="G546">
            <v>3528</v>
          </cell>
          <cell r="H546">
            <v>0</v>
          </cell>
          <cell r="I546">
            <v>-5728</v>
          </cell>
        </row>
        <row r="569">
          <cell r="D569" t="str">
            <v>остатък в левове по сметки от предходния период (+)</v>
          </cell>
          <cell r="F569">
            <v>46807</v>
          </cell>
          <cell r="G569">
            <v>46807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-44607</v>
          </cell>
          <cell r="G575">
            <v>-44607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-5728</v>
          </cell>
          <cell r="H593">
            <v>0</v>
          </cell>
          <cell r="I593">
            <v>5728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51359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74774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2955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20460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43101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-400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-71395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14401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100382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4338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156969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391549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2799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63167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245193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429401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4472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вноски от приходи на държавни (общински) предприятия и институции</v>
          </cell>
          <cell r="F76">
            <v>0</v>
          </cell>
        </row>
        <row r="78">
          <cell r="D78" t="str">
            <v>нетни приходи от продажби на услуги, стоки и продукция</v>
          </cell>
          <cell r="F78">
            <v>0</v>
          </cell>
        </row>
        <row r="79">
          <cell r="D79" t="str">
            <v>приходи от наеми на имущество</v>
          </cell>
          <cell r="F79">
            <v>0</v>
          </cell>
        </row>
        <row r="80">
          <cell r="D80" t="str">
            <v>приходи от наеми на земя</v>
          </cell>
          <cell r="F8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4">
          <cell r="F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88">
          <cell r="F188">
            <v>43028</v>
          </cell>
          <cell r="G188">
            <v>0</v>
          </cell>
          <cell r="H188">
            <v>0</v>
          </cell>
          <cell r="I188">
            <v>0</v>
          </cell>
        </row>
        <row r="191">
          <cell r="F191">
            <v>27493</v>
          </cell>
          <cell r="G191">
            <v>0</v>
          </cell>
          <cell r="H191">
            <v>0</v>
          </cell>
          <cell r="I191">
            <v>0</v>
          </cell>
        </row>
        <row r="197">
          <cell r="F197">
            <v>8401</v>
          </cell>
          <cell r="G197">
            <v>0</v>
          </cell>
          <cell r="H197">
            <v>0</v>
          </cell>
          <cell r="I197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4">
          <cell r="D244" t="str">
            <v>Платени лихви по активирани гаранции по заеми от международни организации и институции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>Платени лихви по активирани гаранции по заеми от банки и финансови институции от чужбина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9">
          <cell r="D249" t="str">
            <v>Други разходи за лихви към чуждестранни лица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90020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F278">
            <v>933101</v>
          </cell>
          <cell r="G278">
            <v>0</v>
          </cell>
          <cell r="H278">
            <v>0</v>
          </cell>
          <cell r="I278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>плащания за попълване на държавния резерв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8">
          <cell r="D298" t="str">
            <v>постъпления от продажба на държавния резерв (-)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8">
          <cell r="F398">
            <v>196515</v>
          </cell>
          <cell r="G398">
            <v>0</v>
          </cell>
          <cell r="H398">
            <v>0</v>
          </cell>
          <cell r="I398">
            <v>0</v>
          </cell>
        </row>
        <row r="401">
          <cell r="F401">
            <v>184992</v>
          </cell>
          <cell r="G401">
            <v>0</v>
          </cell>
          <cell r="H401">
            <v>0</v>
          </cell>
          <cell r="I401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7">
          <cell r="F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8">
          <cell r="D468" t="str">
            <v>предоставени средства по лихвени заеми (-)</v>
          </cell>
          <cell r="F468">
            <v>0</v>
          </cell>
        </row>
        <row r="469">
          <cell r="D469" t="str">
            <v>възстановени главници по предоставени лихвени заеми (+)</v>
          </cell>
          <cell r="F469">
            <v>0</v>
          </cell>
        </row>
        <row r="471">
          <cell r="D471" t="str">
            <v>предоставени средства по възмездна финансова помощ (-)</v>
          </cell>
          <cell r="F471">
            <v>0</v>
          </cell>
        </row>
        <row r="472">
          <cell r="D472" t="str">
            <v>възстановени суми по възмездна финансова помощ (+)</v>
          </cell>
          <cell r="F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81">
          <cell r="D481" t="str">
            <v>предоставени заеми на крайни бенефициенти (-)</v>
          </cell>
          <cell r="F481">
            <v>0</v>
          </cell>
        </row>
        <row r="482">
          <cell r="D482" t="str">
            <v>възстановени суми по предоставени заеми на крайни бенефиценти (+)</v>
          </cell>
          <cell r="F482">
            <v>0</v>
          </cell>
        </row>
        <row r="484">
          <cell r="D484" t="str">
            <v>получени краткосрочни заеми от други държави (+)</v>
          </cell>
          <cell r="F484">
            <v>0</v>
          </cell>
        </row>
        <row r="485">
          <cell r="D485" t="str">
            <v>получени дългосрочни заеми от други държави (+)</v>
          </cell>
          <cell r="F485">
            <v>0</v>
          </cell>
        </row>
        <row r="486">
          <cell r="D486" t="str">
            <v>погашения по краткосрочни заеми от други държави (-)</v>
          </cell>
          <cell r="F486">
            <v>0</v>
          </cell>
        </row>
        <row r="487">
          <cell r="D487" t="str">
            <v>погашения по дългосрочни заеми от други държави (-)</v>
          </cell>
          <cell r="F487">
            <v>0</v>
          </cell>
        </row>
        <row r="488">
          <cell r="D488" t="str">
            <v>получени краткосрочни заеми от международни организации (+)</v>
          </cell>
          <cell r="F488">
            <v>0</v>
          </cell>
        </row>
        <row r="489">
          <cell r="D489" t="str">
            <v>получени дългосрочни заеми от международни организации (+)</v>
          </cell>
          <cell r="F489">
            <v>0</v>
          </cell>
        </row>
        <row r="490">
          <cell r="D490" t="str">
            <v>погашения по краткосрочни заеми от международни организации (-)</v>
          </cell>
          <cell r="F490">
            <v>0</v>
          </cell>
        </row>
        <row r="491">
          <cell r="D491" t="str">
            <v>погашения по дългосрочнизаеми от международни организации (-)</v>
          </cell>
          <cell r="F491">
            <v>0</v>
          </cell>
        </row>
        <row r="492">
          <cell r="D492" t="str">
            <v>получени краткосрочни заеми от банки и финансови институции от чужбина (+)</v>
          </cell>
          <cell r="F492">
            <v>0</v>
          </cell>
        </row>
        <row r="493">
          <cell r="D493" t="str">
            <v>получени дългосрочни заеми от банки и финансови институции от чужбина (+)</v>
          </cell>
          <cell r="F493">
            <v>0</v>
          </cell>
        </row>
        <row r="494">
          <cell r="D494" t="str">
            <v>погашения по краткосрочни заеми от банки и финансови институции от чужбина (-)</v>
          </cell>
          <cell r="F494">
            <v>0</v>
          </cell>
        </row>
        <row r="495">
          <cell r="D495" t="str">
            <v>погашения по дългосрочни заеми от банки и финансови институции от чужбина (-)</v>
          </cell>
          <cell r="F495">
            <v>0</v>
          </cell>
        </row>
        <row r="496">
          <cell r="D496" t="str">
            <v>клирингови разчети - пасивни и активни салда (-/+)</v>
          </cell>
          <cell r="F496">
            <v>0</v>
          </cell>
        </row>
        <row r="497">
          <cell r="D497" t="str">
            <v>друго финансиране от чужбина (+)</v>
          </cell>
          <cell r="F497">
            <v>0</v>
          </cell>
        </row>
        <row r="498">
          <cell r="D498" t="str">
            <v>други погашения и плащания по финансиране от чужбина (-)</v>
          </cell>
          <cell r="F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4">
          <cell r="F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6">
          <cell r="F526">
            <v>720536</v>
          </cell>
          <cell r="G526">
            <v>0</v>
          </cell>
          <cell r="H526">
            <v>0</v>
          </cell>
          <cell r="I526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7">
          <cell r="F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44">
          <cell r="D544" t="str">
            <v>с чуждестранни ценни книжа и финасови активи (+/-)</v>
          </cell>
          <cell r="F544">
            <v>0</v>
          </cell>
        </row>
        <row r="545">
          <cell r="D545" t="str">
            <v>с ценни книжа и финансови активи на местни лица /резиденти/ (+/-)</v>
          </cell>
          <cell r="F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69">
          <cell r="D569" t="str">
            <v>остатък в левове по сметки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валутни сметки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левове по депозити от предходния период (+)</v>
          </cell>
          <cell r="F571">
            <v>0</v>
          </cell>
          <cell r="H571">
            <v>0</v>
          </cell>
          <cell r="I571">
            <v>0</v>
          </cell>
        </row>
        <row r="572">
          <cell r="D572" t="str">
            <v>остатък в левова равностойност по депозити във валута от предходния период (+)</v>
          </cell>
          <cell r="F572">
            <v>0</v>
          </cell>
          <cell r="G572">
            <v>0</v>
          </cell>
          <cell r="I572">
            <v>0</v>
          </cell>
        </row>
        <row r="573">
          <cell r="D573" t="str">
            <v>остатък в касата в  левове от предходния период (+)</v>
          </cell>
          <cell r="F573">
            <v>0</v>
          </cell>
          <cell r="G573">
            <v>0</v>
          </cell>
          <cell r="H573">
            <v>0</v>
          </cell>
        </row>
        <row r="574">
          <cell r="D574" t="str">
            <v>остътък  в касата във валута от предходния период (+)</v>
          </cell>
          <cell r="F574">
            <v>0</v>
          </cell>
          <cell r="G574">
            <v>0</v>
          </cell>
          <cell r="H574">
            <v>0</v>
          </cell>
        </row>
        <row r="575">
          <cell r="D575" t="str">
            <v>наличност в левове по сметки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валутни сметки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левове по депозити в края на периода (-)</v>
          </cell>
          <cell r="F577">
            <v>0</v>
          </cell>
          <cell r="H577">
            <v>0</v>
          </cell>
          <cell r="I577">
            <v>0</v>
          </cell>
        </row>
        <row r="578">
          <cell r="D578" t="str">
            <v>наличност в левова равностойност по депозити във валута в края на периода (-)</v>
          </cell>
          <cell r="F578">
            <v>0</v>
          </cell>
          <cell r="G578">
            <v>0</v>
          </cell>
          <cell r="I578">
            <v>0</v>
          </cell>
        </row>
        <row r="579">
          <cell r="D579" t="str">
            <v>наличност в касата в левове в края на периода (-)</v>
          </cell>
          <cell r="F579">
            <v>0</v>
          </cell>
          <cell r="G579">
            <v>0</v>
          </cell>
          <cell r="H579">
            <v>0</v>
          </cell>
        </row>
        <row r="580">
          <cell r="D580" t="str">
            <v>наличност в касата във валута в края на периода (-)</v>
          </cell>
          <cell r="F580">
            <v>0</v>
          </cell>
          <cell r="G580">
            <v>0</v>
          </cell>
          <cell r="H580">
            <v>0</v>
          </cell>
        </row>
        <row r="581">
          <cell r="D581" t="str">
            <v>преводи в процес на сетълмент (-/+)</v>
          </cell>
          <cell r="F581">
            <v>0</v>
          </cell>
          <cell r="I581">
            <v>0</v>
          </cell>
        </row>
        <row r="582">
          <cell r="D582" t="str">
            <v xml:space="preserve"> преоценка на валутни наличности (нереализирани курсови разлики) по сметки и средства в страната  (+/-)</v>
          </cell>
          <cell r="F582">
            <v>0</v>
          </cell>
          <cell r="G582">
            <v>0</v>
          </cell>
        </row>
        <row r="583">
          <cell r="D583" t="str">
            <v>остатък в левова равностойност по валутни сметки  в чужбина от предходния период (+)</v>
          </cell>
          <cell r="F583">
            <v>0</v>
          </cell>
          <cell r="G583">
            <v>0</v>
          </cell>
          <cell r="I583">
            <v>0</v>
          </cell>
        </row>
        <row r="584">
          <cell r="D584" t="str">
            <v>остатък в касата във валута  в чужбина от предходния период (+)</v>
          </cell>
          <cell r="F584">
            <v>0</v>
          </cell>
          <cell r="G584">
            <v>0</v>
          </cell>
          <cell r="H584">
            <v>0</v>
          </cell>
        </row>
        <row r="585">
          <cell r="D585" t="str">
            <v>наличност в касата във валута  в чужбина в края на периода (-)</v>
          </cell>
          <cell r="F585">
            <v>0</v>
          </cell>
          <cell r="G585">
            <v>0</v>
          </cell>
          <cell r="H585">
            <v>0</v>
          </cell>
        </row>
        <row r="586">
          <cell r="D586" t="str">
            <v>наличност в левова равностойност по валутни сметки в чужбина в края на периода(-)</v>
          </cell>
          <cell r="F586">
            <v>0</v>
          </cell>
          <cell r="G586">
            <v>0</v>
          </cell>
          <cell r="I586">
            <v>0</v>
          </cell>
        </row>
        <row r="587">
          <cell r="D587" t="str">
            <v>преоценка на валутни наличности (нереализирани курсови разлики) по сметки и средства в чужбина (+/-)</v>
          </cell>
          <cell r="F587">
            <v>0</v>
          </cell>
          <cell r="G587">
            <v>0</v>
          </cell>
        </row>
        <row r="589">
          <cell r="D589" t="str">
            <v xml:space="preserve">остатък по левови текущи сметки на бюджетните организации в БНБ от предходния период (+)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остатък по левови депозити на бюджетните организации в БНБ от предходния период (+)</v>
          </cell>
          <cell r="F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наличност по левови текущи сметки на бюджетните организации в БНБ в края на периода (-) </v>
          </cell>
          <cell r="F591">
            <v>0</v>
          </cell>
          <cell r="H591">
            <v>0</v>
          </cell>
          <cell r="I591">
            <v>0</v>
          </cell>
        </row>
        <row r="592">
          <cell r="D592" t="str">
            <v>наличност по левови депозити на бюджетните организации в БНБ в края на периода (-)</v>
          </cell>
          <cell r="F592">
            <v>0</v>
          </cell>
          <cell r="H592">
            <v>0</v>
          </cell>
          <cell r="I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6">
          <cell r="D596" t="str">
            <v>покупко-продажба на валута (+/-)</v>
          </cell>
          <cell r="F5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activeCell="H89" sqref="H89"/>
    </sheetView>
  </sheetViews>
  <sheetFormatPr defaultRowHeight="15"/>
  <cols>
    <col min="1" max="1" width="82.7109375" customWidth="1"/>
    <col min="3" max="9" width="15.710937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43281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3077787</v>
      </c>
      <c r="E22" s="43">
        <v>1505672</v>
      </c>
      <c r="F22" s="128">
        <v>626193</v>
      </c>
      <c r="G22" s="129">
        <v>0</v>
      </c>
      <c r="H22" s="129">
        <v>881395</v>
      </c>
      <c r="I22" s="130">
        <v>-1916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3077787</v>
      </c>
      <c r="E25" s="57">
        <v>1505672</v>
      </c>
      <c r="F25" s="137">
        <v>626193</v>
      </c>
      <c r="G25" s="138">
        <v>0</v>
      </c>
      <c r="H25" s="138">
        <v>881395</v>
      </c>
      <c r="I25" s="139">
        <v>-1916</v>
      </c>
    </row>
    <row r="26" spans="1:9" ht="15.75">
      <c r="A26" s="11" t="s">
        <v>38</v>
      </c>
      <c r="B26" s="11" t="s">
        <v>39</v>
      </c>
      <c r="C26" s="11"/>
      <c r="D26" s="56">
        <v>2956479</v>
      </c>
      <c r="E26" s="56">
        <v>1517744</v>
      </c>
      <c r="F26" s="140">
        <v>658458</v>
      </c>
      <c r="G26" s="141">
        <v>0</v>
      </c>
      <c r="H26" s="141">
        <v>859286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2815279</v>
      </c>
      <c r="E28" s="107">
        <v>1443457</v>
      </c>
      <c r="F28" s="146">
        <v>615099</v>
      </c>
      <c r="G28" s="147">
        <v>0</v>
      </c>
      <c r="H28" s="147">
        <v>828358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141200</v>
      </c>
      <c r="E29" s="108">
        <v>74287</v>
      </c>
      <c r="F29" s="149">
        <v>43359</v>
      </c>
      <c r="G29" s="150">
        <v>0</v>
      </c>
      <c r="H29" s="150">
        <v>30928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1000</v>
      </c>
      <c r="E31" s="51">
        <v>1490</v>
      </c>
      <c r="F31" s="155">
        <v>0</v>
      </c>
      <c r="G31" s="156">
        <v>0</v>
      </c>
      <c r="H31" s="156">
        <v>1490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-102992</v>
      </c>
      <c r="E32" s="51">
        <v>-57043</v>
      </c>
      <c r="F32" s="155">
        <v>-55496</v>
      </c>
      <c r="G32" s="156">
        <v>0</v>
      </c>
      <c r="H32" s="156">
        <v>369</v>
      </c>
      <c r="I32" s="157">
        <v>-1916</v>
      </c>
    </row>
    <row r="33" spans="1:9" ht="15.75">
      <c r="A33" s="36" t="s">
        <v>52</v>
      </c>
      <c r="B33" s="37" t="s">
        <v>53</v>
      </c>
      <c r="C33" s="36"/>
      <c r="D33" s="53">
        <v>223300</v>
      </c>
      <c r="E33" s="53">
        <v>43481</v>
      </c>
      <c r="F33" s="134">
        <v>23231</v>
      </c>
      <c r="G33" s="135">
        <v>0</v>
      </c>
      <c r="H33" s="135">
        <v>20250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7">
        <v>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13055815</v>
      </c>
      <c r="E38" s="66">
        <v>5572174</v>
      </c>
      <c r="F38" s="291">
        <v>3960006</v>
      </c>
      <c r="G38" s="292">
        <v>0</v>
      </c>
      <c r="H38" s="292">
        <v>313630</v>
      </c>
      <c r="I38" s="293">
        <v>1298538</v>
      </c>
    </row>
    <row r="39" spans="1:9" ht="16.5" thickTop="1">
      <c r="A39" s="294" t="s">
        <v>60</v>
      </c>
      <c r="B39" s="295" t="s">
        <v>61</v>
      </c>
      <c r="C39" s="294"/>
      <c r="D39" s="296">
        <v>9006310</v>
      </c>
      <c r="E39" s="296">
        <v>3942411</v>
      </c>
      <c r="F39" s="297">
        <v>2444849</v>
      </c>
      <c r="G39" s="298">
        <v>0</v>
      </c>
      <c r="H39" s="298">
        <v>196237</v>
      </c>
      <c r="I39" s="299">
        <v>1301325</v>
      </c>
    </row>
    <row r="40" spans="1:9" ht="15.75">
      <c r="A40" s="300" t="s">
        <v>62</v>
      </c>
      <c r="B40" s="301" t="s">
        <v>61</v>
      </c>
      <c r="C40" s="312"/>
      <c r="D40" s="318">
        <v>7029000</v>
      </c>
      <c r="E40" s="318">
        <v>3101045</v>
      </c>
      <c r="F40" s="315">
        <v>2215829</v>
      </c>
      <c r="G40" s="302">
        <v>0</v>
      </c>
      <c r="H40" s="302">
        <v>194237</v>
      </c>
      <c r="I40" s="303">
        <v>690979</v>
      </c>
    </row>
    <row r="41" spans="1:9" ht="15.75">
      <c r="A41" s="304" t="s">
        <v>63</v>
      </c>
      <c r="B41" s="305" t="s">
        <v>64</v>
      </c>
      <c r="C41" s="313"/>
      <c r="D41" s="319">
        <v>609589</v>
      </c>
      <c r="E41" s="319">
        <v>244590</v>
      </c>
      <c r="F41" s="316">
        <v>229020</v>
      </c>
      <c r="G41" s="306">
        <v>0</v>
      </c>
      <c r="H41" s="306">
        <v>2000</v>
      </c>
      <c r="I41" s="307">
        <v>13570</v>
      </c>
    </row>
    <row r="42" spans="1:9" ht="15.75">
      <c r="A42" s="308" t="s">
        <v>65</v>
      </c>
      <c r="B42" s="309" t="s">
        <v>66</v>
      </c>
      <c r="C42" s="314"/>
      <c r="D42" s="320">
        <v>1367721</v>
      </c>
      <c r="E42" s="320">
        <v>596776</v>
      </c>
      <c r="F42" s="317">
        <v>0</v>
      </c>
      <c r="G42" s="310">
        <v>0</v>
      </c>
      <c r="H42" s="310">
        <v>0</v>
      </c>
      <c r="I42" s="311">
        <v>596776</v>
      </c>
    </row>
    <row r="43" spans="1:9" ht="15.75">
      <c r="A43" s="67" t="s">
        <v>67</v>
      </c>
      <c r="B43" s="68" t="s">
        <v>68</v>
      </c>
      <c r="C43" s="67"/>
      <c r="D43" s="69">
        <v>2473623</v>
      </c>
      <c r="E43" s="69">
        <v>1072824</v>
      </c>
      <c r="F43" s="173">
        <v>882109</v>
      </c>
      <c r="G43" s="174">
        <v>0</v>
      </c>
      <c r="H43" s="174">
        <v>104007</v>
      </c>
      <c r="I43" s="175">
        <v>86708</v>
      </c>
    </row>
    <row r="44" spans="1:9" ht="15.75">
      <c r="A44" s="61" t="s">
        <v>69</v>
      </c>
      <c r="B44" s="59" t="s">
        <v>70</v>
      </c>
      <c r="C44" s="61"/>
      <c r="D44" s="53">
        <v>566</v>
      </c>
      <c r="E44" s="53">
        <v>546</v>
      </c>
      <c r="F44" s="134">
        <v>546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527818</v>
      </c>
      <c r="E46" s="69">
        <v>383574</v>
      </c>
      <c r="F46" s="173">
        <v>370165</v>
      </c>
      <c r="G46" s="174">
        <v>0</v>
      </c>
      <c r="H46" s="174">
        <v>13386</v>
      </c>
      <c r="I46" s="175">
        <v>23</v>
      </c>
    </row>
    <row r="47" spans="1:9" ht="15.75">
      <c r="A47" s="70" t="s">
        <v>75</v>
      </c>
      <c r="B47" s="70" t="s">
        <v>76</v>
      </c>
      <c r="C47" s="70"/>
      <c r="D47" s="71">
        <v>477928</v>
      </c>
      <c r="E47" s="71">
        <v>364540</v>
      </c>
      <c r="F47" s="170">
        <v>356120</v>
      </c>
      <c r="G47" s="171">
        <v>0</v>
      </c>
      <c r="H47" s="3">
        <v>8420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1047498</v>
      </c>
      <c r="E49" s="51">
        <v>172819</v>
      </c>
      <c r="F49" s="155">
        <v>262337</v>
      </c>
      <c r="G49" s="156">
        <v>0</v>
      </c>
      <c r="H49" s="156">
        <v>0</v>
      </c>
      <c r="I49" s="157">
        <v>-89518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7729835</v>
      </c>
      <c r="E56" s="89">
        <v>4016176</v>
      </c>
      <c r="F56" s="185">
        <v>2679377</v>
      </c>
      <c r="G56" s="186">
        <v>0</v>
      </c>
      <c r="H56" s="90">
        <v>0</v>
      </c>
      <c r="I56" s="187">
        <v>1336799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7729835</v>
      </c>
      <c r="E58" s="79">
        <v>2679377</v>
      </c>
      <c r="F58" s="191">
        <v>2679377</v>
      </c>
      <c r="G58" s="192">
        <v>0</v>
      </c>
      <c r="H58" s="192">
        <v>0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1336799</v>
      </c>
      <c r="F62" s="167">
        <v>0</v>
      </c>
      <c r="G62" s="168">
        <v>0</v>
      </c>
      <c r="H62" s="168">
        <v>0</v>
      </c>
      <c r="I62" s="169">
        <v>1336799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-2248193</v>
      </c>
      <c r="E64" s="123">
        <v>-50326</v>
      </c>
      <c r="F64" s="203">
        <v>-654436</v>
      </c>
      <c r="G64" s="204">
        <v>0</v>
      </c>
      <c r="H64" s="204">
        <v>567765</v>
      </c>
      <c r="I64" s="205">
        <v>36345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2248193</v>
      </c>
      <c r="E66" s="124">
        <v>50326</v>
      </c>
      <c r="F66" s="206">
        <v>654436</v>
      </c>
      <c r="G66" s="207">
        <v>0</v>
      </c>
      <c r="H66" s="207">
        <v>-567765</v>
      </c>
      <c r="I66" s="208">
        <v>-36345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-972241</v>
      </c>
      <c r="E86" s="80">
        <v>-1176410</v>
      </c>
      <c r="F86" s="194">
        <v>-789818</v>
      </c>
      <c r="G86" s="195">
        <v>-363536</v>
      </c>
      <c r="H86" s="195">
        <v>8817</v>
      </c>
      <c r="I86" s="196">
        <v>-31873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-5</v>
      </c>
      <c r="G87" s="213">
        <v>0</v>
      </c>
      <c r="H87" s="213">
        <v>0</v>
      </c>
      <c r="I87" s="214">
        <v>5</v>
      </c>
    </row>
    <row r="88" spans="1:9" ht="15.75">
      <c r="A88" s="100" t="s">
        <v>146</v>
      </c>
      <c r="B88" s="100" t="s">
        <v>147</v>
      </c>
      <c r="C88" s="102"/>
      <c r="D88" s="99">
        <v>-972241</v>
      </c>
      <c r="E88" s="99">
        <v>-1176410</v>
      </c>
      <c r="F88" s="218">
        <v>-789813</v>
      </c>
      <c r="G88" s="219">
        <v>-363536</v>
      </c>
      <c r="H88" s="219">
        <v>8817</v>
      </c>
      <c r="I88" s="220">
        <v>-31878</v>
      </c>
    </row>
    <row r="89" spans="1:9" ht="15.75">
      <c r="A89" s="67" t="s">
        <v>148</v>
      </c>
      <c r="B89" s="68" t="s">
        <v>149</v>
      </c>
      <c r="C89" s="92"/>
      <c r="D89" s="83">
        <v>-35963</v>
      </c>
      <c r="E89" s="83">
        <v>-40435</v>
      </c>
      <c r="F89" s="188">
        <v>-35963</v>
      </c>
      <c r="G89" s="189">
        <v>0</v>
      </c>
      <c r="H89" s="189">
        <v>0</v>
      </c>
      <c r="I89" s="190">
        <v>-4472</v>
      </c>
    </row>
    <row r="90" spans="1:9" ht="15.75">
      <c r="A90" s="58" t="s">
        <v>150</v>
      </c>
      <c r="B90" s="39" t="s">
        <v>151</v>
      </c>
      <c r="C90" s="58"/>
      <c r="D90" s="79">
        <v>569008</v>
      </c>
      <c r="E90" s="79">
        <v>569008</v>
      </c>
      <c r="F90" s="191">
        <v>0</v>
      </c>
      <c r="G90" s="192">
        <v>569008</v>
      </c>
      <c r="H90" s="192">
        <v>0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-334008</v>
      </c>
      <c r="E91" s="51">
        <v>-300290</v>
      </c>
      <c r="F91" s="155">
        <v>-51178</v>
      </c>
      <c r="G91" s="156">
        <v>-198377</v>
      </c>
      <c r="H91" s="156">
        <v>-50735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3950205</v>
      </c>
      <c r="E93" s="51">
        <v>3950205</v>
      </c>
      <c r="F93" s="155">
        <v>3950205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-928808</v>
      </c>
      <c r="E94" s="51">
        <v>-2951752</v>
      </c>
      <c r="F94" s="155">
        <v>-2951752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532942</v>
      </c>
      <c r="G95" s="135">
        <v>-7095</v>
      </c>
      <c r="H95" s="135">
        <v>-525847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5815</v>
      </c>
      <c r="G96" s="222">
        <v>-7095</v>
      </c>
      <c r="H96" s="222">
        <v>1280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82"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43281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+[1]OTCHET!D15</f>
        <v>ФИНАНСОВО-ПРАВНА ФОРМА</v>
      </c>
      <c r="E15" s="278">
        <f>[1]OTCHET!E15</f>
        <v>33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[1]OTCHET!D22+[1]OTCHET!D28+[1]OTCHET!D33+[1]OTCHET!D39+[1]OTCHET!D47+[1]OTCHET!D52+[1]OTCHET!D58+[1]OTCHET!D61+[1]OTCHET!D64+[1]OTCHET!D65+[1]OTCHET!D72+[1]OTCHET!D73+[1]OTCHET!D74</f>
        <v>0</v>
      </c>
      <c r="E23" s="381">
        <f t="shared" ref="E23:E88" si="1">+F23+G23+H23+I23</f>
        <v>0</v>
      </c>
      <c r="F23" s="382">
        <f>[1]OTCHET!F22+[1]OTCHET!F28+[1]OTCHET!F33+[1]OTCHET!F39+[1]OTCHET!F47+[1]OTCHET!F52+[1]OTCHET!F58+[1]OTCHET!F61+[1]OTCHET!F64+[1]OTCHET!F65+[1]OTCHET!F72+[1]OTCHET!F73+[1]OTCHET!F74</f>
        <v>0</v>
      </c>
      <c r="G23" s="383">
        <f>[1]OTCHET!G22+[1]OTCHET!G28+[1]OTCHET!G33+[1]OTCHET!G39+[1]OTCHET!G47+[1]OTCHET!G52+[1]OTCHET!G58+[1]OTCHET!G61+[1]OTCHET!G64+[1]OTCHET!G65+[1]OTCHET!G72+[1]OTCHET!G73+[1]OTCHET!G74</f>
        <v>0</v>
      </c>
      <c r="H23" s="383">
        <f>[1]OTCHET!H22+[1]OTCHET!H28+[1]OTCHET!H33+[1]OTCHET!H39+[1]OTCHET!H47+[1]OTCHET!H52+[1]OTCHET!H58+[1]OTCHET!H61+[1]OTCHET!H64+[1]OTCHET!H65+[1]OTCHET!H72+[1]OTCHET!H73+[1]OTCHET!H74</f>
        <v>0</v>
      </c>
      <c r="I23" s="384">
        <f>[1]OTCHET!I22+[1]OTCHET!I28+[1]OTCHET!I33+[1]OTCHET!I39+[1]OTCHET!I47+[1]OTCHET!I52+[1]OTCHET!I58+[1]OTCHET!I61+[1]OTCHET!I64+[1]OTCHET!I65+[1]OTCHET!I72+[1]OTCHET!I73+[1]OTCHET!I74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[1]OTCHET!D75</f>
        <v>0</v>
      </c>
      <c r="E26" s="396">
        <f t="shared" si="1"/>
        <v>0</v>
      </c>
      <c r="F26" s="397">
        <f>[1]OTCHET!F75</f>
        <v>0</v>
      </c>
      <c r="G26" s="398">
        <f>[1]OTCHET!G75</f>
        <v>0</v>
      </c>
      <c r="H26" s="398">
        <f>[1]OTCHET!H75</f>
        <v>0</v>
      </c>
      <c r="I26" s="399">
        <f>[1]OTCHET!I75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[1]OTCHET!D76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[1]OTCHET!F76</f>
        <v>0</v>
      </c>
      <c r="G27" s="404">
        <f>[1]OTCHET!G76</f>
        <v>0</v>
      </c>
      <c r="H27" s="404">
        <f>[1]OTCHET!H76</f>
        <v>0</v>
      </c>
      <c r="I27" s="405">
        <f>[1]OTCHET!I76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[1]OTCHET!D78</f>
        <v>нетни приходи от продажби на услуги, стоки и продукция</v>
      </c>
      <c r="E28" s="408">
        <f t="shared" si="1"/>
        <v>0</v>
      </c>
      <c r="F28" s="409">
        <f>[1]OTCHET!F78</f>
        <v>0</v>
      </c>
      <c r="G28" s="410">
        <f>[1]OTCHET!G78</f>
        <v>0</v>
      </c>
      <c r="H28" s="410">
        <f>[1]OTCHET!H78</f>
        <v>0</v>
      </c>
      <c r="I28" s="411">
        <f>[1]OTCHET!I78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+[1]OTCHET!D79+[1]OTCHET!D80</f>
        <v>#VALUE!</v>
      </c>
      <c r="E29" s="414">
        <f t="shared" si="1"/>
        <v>0</v>
      </c>
      <c r="F29" s="415">
        <f>+[1]OTCHET!F79+[1]OTCHET!F80</f>
        <v>0</v>
      </c>
      <c r="G29" s="416">
        <f>+[1]OTCHET!G79+[1]OTCHET!G80</f>
        <v>0</v>
      </c>
      <c r="H29" s="416">
        <f>+[1]OTCHET!H79+[1]OTCHET!H80</f>
        <v>0</v>
      </c>
      <c r="I29" s="417">
        <f>+[1]OTCHET!I79+[1]OTCHET!I80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[1]OTCHET!D91+[1]OTCHET!D94+[1]OTCHET!D95</f>
        <v>0</v>
      </c>
      <c r="E30" s="419">
        <f t="shared" si="1"/>
        <v>0</v>
      </c>
      <c r="F30" s="420">
        <f>[1]OTCHET!F91+[1]OTCHET!F94+[1]OTCHET!F95</f>
        <v>0</v>
      </c>
      <c r="G30" s="421">
        <f>[1]OTCHET!G91+[1]OTCHET!G94+[1]OTCHET!G95</f>
        <v>0</v>
      </c>
      <c r="H30" s="421">
        <f>[1]OTCHET!H91+[1]OTCHET!H94+[1]OTCHET!H95</f>
        <v>0</v>
      </c>
      <c r="I30" s="422">
        <f>[1]OTCHET!I91+[1]OTCHET!I94+[1]OTCHET!I95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[1]OTCHET!D109</f>
        <v>0</v>
      </c>
      <c r="E31" s="424">
        <f t="shared" si="1"/>
        <v>0</v>
      </c>
      <c r="F31" s="425">
        <f>[1]OTCHET!F109</f>
        <v>0</v>
      </c>
      <c r="G31" s="426">
        <f>[1]OTCHET!G109</f>
        <v>0</v>
      </c>
      <c r="H31" s="426">
        <f>[1]OTCHET!H109</f>
        <v>0</v>
      </c>
      <c r="I31" s="427">
        <f>[1]OTCHET!I109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[1]OTCHET!D113+[1]OTCHET!D122+[1]OTCHET!D138+[1]OTCHET!D139</f>
        <v>0</v>
      </c>
      <c r="E32" s="424">
        <f t="shared" si="1"/>
        <v>0</v>
      </c>
      <c r="F32" s="425">
        <f>[1]OTCHET!F113+[1]OTCHET!F122+[1]OTCHET!F138+[1]OTCHET!F139</f>
        <v>0</v>
      </c>
      <c r="G32" s="426">
        <f>[1]OTCHET!G113+[1]OTCHET!G122+[1]OTCHET!G138+[1]OTCHET!G139</f>
        <v>0</v>
      </c>
      <c r="H32" s="426">
        <f>[1]OTCHET!H113+[1]OTCHET!H122+[1]OTCHET!H138+[1]OTCHET!H139</f>
        <v>0</v>
      </c>
      <c r="I32" s="427">
        <f>[1]OTCHET!I113+[1]OTCHET!I122+[1]OTCHET!I138+[1]OTCHET!I139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[1]OTCHET!D126</f>
        <v>0</v>
      </c>
      <c r="E33" s="386">
        <f t="shared" si="1"/>
        <v>0</v>
      </c>
      <c r="F33" s="387">
        <f>[1]OTCHET!F126</f>
        <v>0</v>
      </c>
      <c r="G33" s="388">
        <f>[1]OTCHET!G126</f>
        <v>0</v>
      </c>
      <c r="H33" s="388">
        <f>[1]OTCHET!H126</f>
        <v>0</v>
      </c>
      <c r="I33" s="389">
        <f>[1]OTCHET!I126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+[1]OTCHET!D140</f>
        <v>0</v>
      </c>
      <c r="E36" s="442">
        <f t="shared" si="1"/>
        <v>0</v>
      </c>
      <c r="F36" s="443">
        <f>+[1]OTCHET!F140</f>
        <v>0</v>
      </c>
      <c r="G36" s="444">
        <f>+[1]OTCHET!G140</f>
        <v>0</v>
      </c>
      <c r="H36" s="444">
        <f>+[1]OTCHET!H140</f>
        <v>0</v>
      </c>
      <c r="I36" s="445">
        <f>+[1]OTCHET!I140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[1]OTCHET!D143+[1]OTCHET!D152+[1]OTCHET!D161</f>
        <v>0</v>
      </c>
      <c r="E37" s="447">
        <f t="shared" si="1"/>
        <v>0</v>
      </c>
      <c r="F37" s="448">
        <f>[1]OTCHET!F143+[1]OTCHET!F152+[1]OTCHET!F161</f>
        <v>0</v>
      </c>
      <c r="G37" s="449">
        <f>[1]OTCHET!G143+[1]OTCHET!G152+[1]OTCHET!G161</f>
        <v>0</v>
      </c>
      <c r="H37" s="449">
        <f>[1]OTCHET!H143+[1]OTCHET!H152+[1]OTCHET!H161</f>
        <v>0</v>
      </c>
      <c r="I37" s="450">
        <f>[1]OTCHET!I143+[1]OTCHET!I152+[1]OTCHET!I161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0</v>
      </c>
      <c r="F38" s="455">
        <f t="shared" si="3"/>
        <v>0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[1]OTCHET!D188</f>
        <v>0</v>
      </c>
      <c r="E40" s="318">
        <f t="shared" si="1"/>
        <v>0</v>
      </c>
      <c r="F40" s="315">
        <f>[1]OTCHET!F188</f>
        <v>0</v>
      </c>
      <c r="G40" s="302">
        <f>[1]OTCHET!G188</f>
        <v>0</v>
      </c>
      <c r="H40" s="302">
        <f>[1]OTCHET!H188</f>
        <v>0</v>
      </c>
      <c r="I40" s="303">
        <f>[1]OTCHET!I188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[1]OTCHET!D191</f>
        <v>0</v>
      </c>
      <c r="E41" s="319">
        <f t="shared" si="1"/>
        <v>0</v>
      </c>
      <c r="F41" s="316">
        <f>[1]OTCHET!F191</f>
        <v>0</v>
      </c>
      <c r="G41" s="306">
        <f>[1]OTCHET!G191</f>
        <v>0</v>
      </c>
      <c r="H41" s="306">
        <f>[1]OTCHET!H191</f>
        <v>0</v>
      </c>
      <c r="I41" s="307">
        <f>[1]OTCHET!I191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+[1]OTCHET!D197+[1]OTCHET!D205</f>
        <v>0</v>
      </c>
      <c r="E42" s="320">
        <f t="shared" si="1"/>
        <v>0</v>
      </c>
      <c r="F42" s="317">
        <f>+[1]OTCHET!F197+[1]OTCHET!F205</f>
        <v>0</v>
      </c>
      <c r="G42" s="310">
        <f>+[1]OTCHET!G197+[1]OTCHET!G205</f>
        <v>0</v>
      </c>
      <c r="H42" s="310">
        <f>+[1]OTCHET!H197+[1]OTCHET!H205</f>
        <v>0</v>
      </c>
      <c r="I42" s="311">
        <f>+[1]OTCHET!I197+[1]OTCHET!I205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+[1]OTCHET!D206+[1]OTCHET!D224+[1]OTCHET!D273</f>
        <v>0</v>
      </c>
      <c r="E43" s="475">
        <f t="shared" si="1"/>
        <v>0</v>
      </c>
      <c r="F43" s="476">
        <f>+[1]OTCHET!F206+[1]OTCHET!F224+[1]OTCHET!F273</f>
        <v>0</v>
      </c>
      <c r="G43" s="477">
        <f>+[1]OTCHET!G206+[1]OTCHET!G224+[1]OTCHET!G273</f>
        <v>0</v>
      </c>
      <c r="H43" s="477">
        <f>+[1]OTCHET!H206+[1]OTCHET!H224+[1]OTCHET!H273</f>
        <v>0</v>
      </c>
      <c r="I43" s="478">
        <f>+[1]OTCHET!I206+[1]OTCHET!I224+[1]OTCHET!I273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+[1]OTCHET!D228+[1]OTCHET!D234+[1]OTCHET!D237+[1]OTCHET!D238+[1]OTCHET!D239+[1]OTCHET!D240+[1]OTCHET!D241</f>
        <v>0</v>
      </c>
      <c r="E44" s="386">
        <f t="shared" si="1"/>
        <v>0</v>
      </c>
      <c r="F44" s="387">
        <f>+[1]OTCHET!F228+[1]OTCHET!F234+[1]OTCHET!F237+[1]OTCHET!F238+[1]OTCHET!F239+[1]OTCHET!F240+[1]OTCHET!F241</f>
        <v>0</v>
      </c>
      <c r="G44" s="388">
        <f>+[1]OTCHET!G228+[1]OTCHET!G234+[1]OTCHET!G237+[1]OTCHET!G238+[1]OTCHET!G239+[1]OTCHET!G240+[1]OTCHET!G241</f>
        <v>0</v>
      </c>
      <c r="H44" s="388">
        <f>+[1]OTCHET!H228+[1]OTCHET!H234+[1]OTCHET!H237+[1]OTCHET!H238+[1]OTCHET!H239+[1]OTCHET!H240+[1]OTCHET!H241</f>
        <v>0</v>
      </c>
      <c r="I44" s="389">
        <f>+[1]OTCHET!I228+[1]OTCHET!I234+[1]OTCHET!I237+[1]OTCHET!I238+[1]OTCHET!I239+[1]OTCHET!I240+[1]OTCHET!I241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+[1]OTCHET!D237+[1]OTCHET!D238+[1]OTCHET!D239+[1]OTCHET!D240+[1]OTCHET!D244+[1]OTCHET!D245+[1]OTCHET!D249</f>
        <v>#VALUE!</v>
      </c>
      <c r="E45" s="481">
        <f t="shared" si="1"/>
        <v>0</v>
      </c>
      <c r="F45" s="482">
        <f>+[1]OTCHET!F237+[1]OTCHET!F238+[1]OTCHET!F239+[1]OTCHET!F240+[1]OTCHET!F244+[1]OTCHET!F245+[1]OTCHET!F249</f>
        <v>0</v>
      </c>
      <c r="G45" s="483">
        <f>+[1]OTCHET!G237+[1]OTCHET!G238+[1]OTCHET!G239+[1]OTCHET!G240+[1]OTCHET!G244+[1]OTCHET!G245+[1]OTCHET!G249</f>
        <v>0</v>
      </c>
      <c r="H45" s="3">
        <f>+[1]OTCHET!H237+[1]OTCHET!H238+[1]OTCHET!H239+[1]OTCHET!H240+[1]OTCHET!H244+[1]OTCHET!H245+[1]OTCHET!H249</f>
        <v>0</v>
      </c>
      <c r="I45" s="484">
        <f>+[1]OTCHET!I237+[1]OTCHET!I238+[1]OTCHET!I239+[1]OTCHET!I240+[1]OTCHET!I244+[1]OTCHET!I245+[1]OTCHET!I249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+[1]OTCHET!D257+[1]OTCHET!D258+[1]OTCHET!D259+[1]OTCHET!D260</f>
        <v>0</v>
      </c>
      <c r="E46" s="475">
        <f t="shared" si="1"/>
        <v>0</v>
      </c>
      <c r="F46" s="476">
        <f>+[1]OTCHET!F257+[1]OTCHET!F258+[1]OTCHET!F259+[1]OTCHET!F260</f>
        <v>0</v>
      </c>
      <c r="G46" s="477">
        <f>+[1]OTCHET!G257+[1]OTCHET!G258+[1]OTCHET!G259+[1]OTCHET!G260</f>
        <v>0</v>
      </c>
      <c r="H46" s="477">
        <f>+[1]OTCHET!H257+[1]OTCHET!H258+[1]OTCHET!H259+[1]OTCHET!H260</f>
        <v>0</v>
      </c>
      <c r="I46" s="478">
        <f>+[1]OTCHET!I257+[1]OTCHET!I258+[1]OTCHET!I259+[1]OTCHET!I260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+[1]OTCHET!D258</f>
        <v>0</v>
      </c>
      <c r="E47" s="481">
        <f t="shared" si="1"/>
        <v>0</v>
      </c>
      <c r="F47" s="482">
        <f>+[1]OTCHET!F258</f>
        <v>0</v>
      </c>
      <c r="G47" s="483">
        <f>+[1]OTCHET!G258</f>
        <v>0</v>
      </c>
      <c r="H47" s="3">
        <f>+[1]OTCHET!H258</f>
        <v>0</v>
      </c>
      <c r="I47" s="484">
        <f>+[1]OTCHET!I258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+[1]OTCHET!D267+[1]OTCHET!D271+[1]OTCHET!D272</f>
        <v>0</v>
      </c>
      <c r="E48" s="424">
        <f t="shared" si="1"/>
        <v>0</v>
      </c>
      <c r="F48" s="420">
        <f>+[1]OTCHET!F267+[1]OTCHET!F271+[1]OTCHET!F272</f>
        <v>0</v>
      </c>
      <c r="G48" s="421">
        <f>+[1]OTCHET!G267+[1]OTCHET!G271+[1]OTCHET!G272</f>
        <v>0</v>
      </c>
      <c r="H48" s="421">
        <f>+[1]OTCHET!H267+[1]OTCHET!H271+[1]OTCHET!H272</f>
        <v>0</v>
      </c>
      <c r="I48" s="422">
        <f>+[1]OTCHET!I267+[1]OTCHET!I271+[1]OTCHET!I272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[1]OTCHET!D277+[1]OTCHET!D278+[1]OTCHET!D286+[1]OTCHET!D289</f>
        <v>0</v>
      </c>
      <c r="E49" s="424">
        <f t="shared" si="1"/>
        <v>0</v>
      </c>
      <c r="F49" s="425">
        <f>[1]OTCHET!F277+[1]OTCHET!F278+[1]OTCHET!F286+[1]OTCHET!F289</f>
        <v>0</v>
      </c>
      <c r="G49" s="426">
        <f>[1]OTCHET!G277+[1]OTCHET!G278+[1]OTCHET!G286+[1]OTCHET!G289</f>
        <v>0</v>
      </c>
      <c r="H49" s="426">
        <f>[1]OTCHET!H277+[1]OTCHET!H278+[1]OTCHET!H286+[1]OTCHET!H289</f>
        <v>0</v>
      </c>
      <c r="I49" s="427">
        <f>[1]OTCHET!I277+[1]OTCHET!I278+[1]OTCHET!I286+[1]OTCHET!I289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+[1]OTCHET!D290</f>
        <v>0</v>
      </c>
      <c r="E50" s="424">
        <f t="shared" si="1"/>
        <v>0</v>
      </c>
      <c r="F50" s="425">
        <f>+[1]OTCHET!F290</f>
        <v>0</v>
      </c>
      <c r="G50" s="426">
        <f>+[1]OTCHET!G290</f>
        <v>0</v>
      </c>
      <c r="H50" s="426">
        <f>+[1]OTCHET!H290</f>
        <v>0</v>
      </c>
      <c r="I50" s="427">
        <f>+[1]OTCHET!I290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+[1]OTCHET!D274</f>
        <v>0</v>
      </c>
      <c r="E51" s="386">
        <f>+F51+G51+H51+I51</f>
        <v>0</v>
      </c>
      <c r="F51" s="387">
        <f>+[1]OTCHET!F274</f>
        <v>0</v>
      </c>
      <c r="G51" s="388">
        <f>+[1]OTCHET!G274</f>
        <v>0</v>
      </c>
      <c r="H51" s="388">
        <f>+[1]OTCHET!H274</f>
        <v>0</v>
      </c>
      <c r="I51" s="389">
        <f>+[1]OTCHET!I274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+[1]OTCHET!D295</f>
        <v>0</v>
      </c>
      <c r="E52" s="386">
        <f t="shared" si="1"/>
        <v>0</v>
      </c>
      <c r="F52" s="387">
        <f>+[1]OTCHET!F295</f>
        <v>0</v>
      </c>
      <c r="G52" s="388">
        <f>+[1]OTCHET!G295</f>
        <v>0</v>
      </c>
      <c r="H52" s="388">
        <f>+[1]OTCHET!H295</f>
        <v>0</v>
      </c>
      <c r="I52" s="389">
        <f>+[1]OTCHET!I295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[1]OTCHET!D296</f>
        <v>плащания за попълване на държавния резерв</v>
      </c>
      <c r="E53" s="490">
        <f t="shared" si="1"/>
        <v>0</v>
      </c>
      <c r="F53" s="491">
        <f>[1]OTCHET!F296</f>
        <v>0</v>
      </c>
      <c r="G53" s="492">
        <f>[1]OTCHET!G296</f>
        <v>0</v>
      </c>
      <c r="H53" s="492">
        <f>[1]OTCHET!H296</f>
        <v>0</v>
      </c>
      <c r="I53" s="493">
        <f>[1]OTCHET!I296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[1]OTCHET!D298</f>
        <v>постъпления от продажба на държавния резерв (-)</v>
      </c>
      <c r="E54" s="497">
        <f t="shared" si="1"/>
        <v>0</v>
      </c>
      <c r="F54" s="498">
        <f>[1]OTCHET!F298</f>
        <v>0</v>
      </c>
      <c r="G54" s="499">
        <f>[1]OTCHET!G298</f>
        <v>0</v>
      </c>
      <c r="H54" s="499">
        <f>[1]OTCHET!H298</f>
        <v>0</v>
      </c>
      <c r="I54" s="500">
        <f>[1]OTCHET!I298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+[1]OTCHET!D299</f>
        <v>0</v>
      </c>
      <c r="E55" s="502">
        <f t="shared" si="1"/>
        <v>0</v>
      </c>
      <c r="F55" s="503">
        <f>+[1]OTCHET!F299</f>
        <v>0</v>
      </c>
      <c r="G55" s="504">
        <f>+[1]OTCHET!G299</f>
        <v>0</v>
      </c>
      <c r="H55" s="504">
        <f>+[1]OTCHET!H299</f>
        <v>0</v>
      </c>
      <c r="I55" s="505">
        <f>+[1]OTCHET!I299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+[1]OTCHET!D363+[1]OTCHET!D377+[1]OTCHET!D390</f>
        <v>0</v>
      </c>
      <c r="E57" s="512">
        <f t="shared" si="1"/>
        <v>0</v>
      </c>
      <c r="F57" s="513">
        <f>+[1]OTCHET!F363+[1]OTCHET!F377+[1]OTCHET!F390</f>
        <v>0</v>
      </c>
      <c r="G57" s="514">
        <f>+[1]OTCHET!G363+[1]OTCHET!G377+[1]OTCHET!G390</f>
        <v>0</v>
      </c>
      <c r="H57" s="514">
        <f>+[1]OTCHET!H363+[1]OTCHET!H377+[1]OTCHET!H390</f>
        <v>0</v>
      </c>
      <c r="I57" s="515">
        <f>+[1]OTCHET!I363+[1]OTCHET!I377+[1]OTCHET!I390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+[1]OTCHET!D385+[1]OTCHET!D393+[1]OTCHET!D398+[1]OTCHET!D401+[1]OTCHET!D404+[1]OTCHET!D407+[1]OTCHET!D408+[1]OTCHET!D411+[1]OTCHET!D424+[1]OTCHET!D425+[1]OTCHET!D426+[1]OTCHET!D427+[1]OTCHET!D428</f>
        <v>0</v>
      </c>
      <c r="E58" s="516">
        <f t="shared" si="1"/>
        <v>0</v>
      </c>
      <c r="F58" s="517">
        <f>+[1]OTCHET!F385+[1]OTCHET!F393+[1]OTCHET!F398+[1]OTCHET!F401+[1]OTCHET!F404+[1]OTCHET!F407+[1]OTCHET!F408+[1]OTCHET!F411+[1]OTCHET!F424+[1]OTCHET!F425+[1]OTCHET!F426+[1]OTCHET!F427+[1]OTCHET!F428</f>
        <v>0</v>
      </c>
      <c r="G58" s="518">
        <f>+[1]OTCHET!G385+[1]OTCHET!G393+[1]OTCHET!G398+[1]OTCHET!G401+[1]OTCHET!G404+[1]OTCHET!G407+[1]OTCHET!G408+[1]OTCHET!G411+[1]OTCHET!G424+[1]OTCHET!G425+[1]OTCHET!G426+[1]OTCHET!G427+[1]OTCHET!G428</f>
        <v>0</v>
      </c>
      <c r="H58" s="518">
        <f>+[1]OTCHET!H385+[1]OTCHET!H393+[1]OTCHET!H398+[1]OTCHET!H401+[1]OTCHET!H404+[1]OTCHET!H407+[1]OTCHET!H408+[1]OTCHET!H411+[1]OTCHET!H424+[1]OTCHET!H425+[1]OTCHET!H426+[1]OTCHET!H427+[1]OTCHET!H428</f>
        <v>0</v>
      </c>
      <c r="I58" s="519">
        <f>+[1]OTCHET!I385+[1]OTCHET!I393+[1]OTCHET!I398+[1]OTCHET!I401+[1]OTCHET!I404+[1]OTCHET!I407+[1]OTCHET!I408+[1]OTCHET!I411+[1]OTCHET!I424+[1]OTCHET!I425+[1]OTCHET!I426+[1]OTCHET!I427+[1]OTCHET!I428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+[1]OTCHET!D424+[1]OTCHET!D425+[1]OTCHET!D426+[1]OTCHET!D427+[1]OTCHET!D428</f>
        <v>0</v>
      </c>
      <c r="E59" s="520">
        <f t="shared" si="1"/>
        <v>0</v>
      </c>
      <c r="F59" s="521">
        <f>+[1]OTCHET!F424+[1]OTCHET!F425+[1]OTCHET!F426+[1]OTCHET!F427+[1]OTCHET!F428</f>
        <v>0</v>
      </c>
      <c r="G59" s="522">
        <f>+[1]OTCHET!G424+[1]OTCHET!G425+[1]OTCHET!G426+[1]OTCHET!G427+[1]OTCHET!G428</f>
        <v>0</v>
      </c>
      <c r="H59" s="522">
        <f>+[1]OTCHET!H424+[1]OTCHET!H425+[1]OTCHET!H426+[1]OTCHET!H427+[1]OTCHET!H428</f>
        <v>0</v>
      </c>
      <c r="I59" s="523">
        <f>+[1]OTCHET!I424+[1]OTCHET!I425+[1]OTCHET!I426+[1]OTCHET!I427+[1]OTCHET!I428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[1]OTCHET!D407</f>
        <v>0</v>
      </c>
      <c r="E60" s="526">
        <f t="shared" si="1"/>
        <v>0</v>
      </c>
      <c r="F60" s="527">
        <f>[1]OTCHET!F407</f>
        <v>0</v>
      </c>
      <c r="G60" s="528">
        <f>[1]OTCHET!G407</f>
        <v>0</v>
      </c>
      <c r="H60" s="528">
        <f>[1]OTCHET!H407</f>
        <v>0</v>
      </c>
      <c r="I60" s="529">
        <f>[1]OTCHET!I407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[1]OTCHET!D414</f>
        <v>0</v>
      </c>
      <c r="E62" s="447">
        <f t="shared" si="1"/>
        <v>0</v>
      </c>
      <c r="F62" s="448">
        <f>[1]OTCHET!F414</f>
        <v>0</v>
      </c>
      <c r="G62" s="449">
        <f>[1]OTCHET!G414</f>
        <v>0</v>
      </c>
      <c r="H62" s="449">
        <f>[1]OTCHET!H414</f>
        <v>0</v>
      </c>
      <c r="I62" s="450">
        <f>[1]OTCHET!I414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+[1]OTCHET!D250</f>
        <v>0</v>
      </c>
      <c r="E63" s="535">
        <f t="shared" si="1"/>
        <v>0</v>
      </c>
      <c r="F63" s="536">
        <f>+[1]OTCHET!F250</f>
        <v>0</v>
      </c>
      <c r="G63" s="537">
        <f>+[1]OTCHET!G250</f>
        <v>0</v>
      </c>
      <c r="H63" s="537">
        <f>+[1]OTCHET!H250</f>
        <v>0</v>
      </c>
      <c r="I63" s="538">
        <f>+[1]OTCHET!I250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0</v>
      </c>
      <c r="F64" s="542">
        <f t="shared" si="6"/>
        <v>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0</v>
      </c>
      <c r="F66" s="551">
        <f t="shared" ref="F66:I66" si="8">SUM(+F68+F76+F77+F84+F85+F86+F89+F90+F91+F92+F93+F94+F95)</f>
        <v>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+[1]OTCHET!D484+[1]OTCHET!D485+[1]OTCHET!D488+[1]OTCHET!D489+[1]OTCHET!D492+[1]OTCHET!D493+[1]OTCHET!D497</f>
        <v>#VALUE!</v>
      </c>
      <c r="E69" s="561">
        <f t="shared" si="1"/>
        <v>0</v>
      </c>
      <c r="F69" s="562">
        <f>+[1]OTCHET!F484+[1]OTCHET!F485+[1]OTCHET!F488+[1]OTCHET!F489+[1]OTCHET!F492+[1]OTCHET!F493+[1]OTCHET!F497</f>
        <v>0</v>
      </c>
      <c r="G69" s="563">
        <f>+[1]OTCHET!G484+[1]OTCHET!G485+[1]OTCHET!G488+[1]OTCHET!G489+[1]OTCHET!G492+[1]OTCHET!G493+[1]OTCHET!G497</f>
        <v>0</v>
      </c>
      <c r="H69" s="563">
        <f>+[1]OTCHET!H484+[1]OTCHET!H485+[1]OTCHET!H488+[1]OTCHET!H489+[1]OTCHET!H492+[1]OTCHET!H493+[1]OTCHET!H497</f>
        <v>0</v>
      </c>
      <c r="I69" s="564">
        <f>+[1]OTCHET!I484+[1]OTCHET!I485+[1]OTCHET!I488+[1]OTCHET!I489+[1]OTCHET!I492+[1]OTCHET!I493+[1]OTCHET!I497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+[1]OTCHET!D486+[1]OTCHET!D487+[1]OTCHET!D490+[1]OTCHET!D491+[1]OTCHET!D494+[1]OTCHET!D495+[1]OTCHET!D496+[1]OTCHET!D498</f>
        <v>#VALUE!</v>
      </c>
      <c r="E70" s="566">
        <f t="shared" si="1"/>
        <v>0</v>
      </c>
      <c r="F70" s="567">
        <f>+[1]OTCHET!F486+[1]OTCHET!F487+[1]OTCHET!F490+[1]OTCHET!F491+[1]OTCHET!F494+[1]OTCHET!F495+[1]OTCHET!F496+[1]OTCHET!F498</f>
        <v>0</v>
      </c>
      <c r="G70" s="568">
        <f>+[1]OTCHET!G486+[1]OTCHET!G487+[1]OTCHET!G490+[1]OTCHET!G491+[1]OTCHET!G494+[1]OTCHET!G495+[1]OTCHET!G496+[1]OTCHET!G498</f>
        <v>0</v>
      </c>
      <c r="H70" s="568">
        <f>+[1]OTCHET!H486+[1]OTCHET!H487+[1]OTCHET!H490+[1]OTCHET!H491+[1]OTCHET!H494+[1]OTCHET!H495+[1]OTCHET!H496+[1]OTCHET!H498</f>
        <v>0</v>
      </c>
      <c r="I70" s="569">
        <f>+[1]OTCHET!I486+[1]OTCHET!I487+[1]OTCHET!I490+[1]OTCHET!I491+[1]OTCHET!I494+[1]OTCHET!I495+[1]OTCHET!I496+[1]OTCHET!I498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+[1]OTCHET!D499</f>
        <v>0</v>
      </c>
      <c r="E71" s="566">
        <f t="shared" si="1"/>
        <v>0</v>
      </c>
      <c r="F71" s="567">
        <f>+[1]OTCHET!F499</f>
        <v>0</v>
      </c>
      <c r="G71" s="568">
        <f>+[1]OTCHET!G499</f>
        <v>0</v>
      </c>
      <c r="H71" s="568">
        <f>+[1]OTCHET!H499</f>
        <v>0</v>
      </c>
      <c r="I71" s="569">
        <f>+[1]OTCHET!I499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+[1]OTCHET!D504</f>
        <v>0</v>
      </c>
      <c r="E72" s="566">
        <f t="shared" si="1"/>
        <v>0</v>
      </c>
      <c r="F72" s="567">
        <f>+[1]OTCHET!F504</f>
        <v>0</v>
      </c>
      <c r="G72" s="568">
        <f>+[1]OTCHET!G504</f>
        <v>0</v>
      </c>
      <c r="H72" s="568">
        <f>+[1]OTCHET!H504</f>
        <v>0</v>
      </c>
      <c r="I72" s="569">
        <f>+[1]OTCHET!I504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+[1]OTCHET!D544</f>
        <v>с чуждестранни ценни книжа и финасови активи (+/-)</v>
      </c>
      <c r="E73" s="566">
        <f t="shared" si="1"/>
        <v>0</v>
      </c>
      <c r="F73" s="567">
        <f>+[1]OTCHET!F544</f>
        <v>0</v>
      </c>
      <c r="G73" s="568">
        <f>+[1]OTCHET!G544</f>
        <v>0</v>
      </c>
      <c r="H73" s="568">
        <f>+[1]OTCHET!H544</f>
        <v>0</v>
      </c>
      <c r="I73" s="569">
        <f>+[1]OTCHET!I544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+[1]OTCHET!D583+[1]OTCHET!D584</f>
        <v>#VALUE!</v>
      </c>
      <c r="E74" s="566">
        <f t="shared" si="1"/>
        <v>0</v>
      </c>
      <c r="F74" s="567">
        <f>+[1]OTCHET!F583+[1]OTCHET!F584</f>
        <v>0</v>
      </c>
      <c r="G74" s="568">
        <f>+[1]OTCHET!G583+[1]OTCHET!G584</f>
        <v>0</v>
      </c>
      <c r="H74" s="568">
        <f>+[1]OTCHET!H583+[1]OTCHET!H584</f>
        <v>0</v>
      </c>
      <c r="I74" s="569">
        <f>+[1]OTCHET!I583+[1]OTCHET!I584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+[1]OTCHET!D585+[1]OTCHET!D586+[1]OTCHET!D587</f>
        <v>#VALUE!</v>
      </c>
      <c r="E75" s="572">
        <f t="shared" si="1"/>
        <v>0</v>
      </c>
      <c r="F75" s="573">
        <f>+[1]OTCHET!F585+[1]OTCHET!F586+[1]OTCHET!F587</f>
        <v>0</v>
      </c>
      <c r="G75" s="574">
        <f>+[1]OTCHET!G585+[1]OTCHET!G586+[1]OTCHET!G587</f>
        <v>0</v>
      </c>
      <c r="H75" s="574">
        <f>+[1]OTCHET!H585+[1]OTCHET!H586+[1]OTCHET!H587</f>
        <v>0</v>
      </c>
      <c r="I75" s="575">
        <f>+[1]OTCHET!I585+[1]OTCHET!I586+[1]OTCHET!I587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[1]OTCHET!D463</f>
        <v>0</v>
      </c>
      <c r="E76" s="512">
        <f t="shared" si="1"/>
        <v>0</v>
      </c>
      <c r="F76" s="513">
        <f>[1]OTCHET!F463</f>
        <v>0</v>
      </c>
      <c r="G76" s="514">
        <f>[1]OTCHET!G463</f>
        <v>0</v>
      </c>
      <c r="H76" s="514">
        <f>[1]OTCHET!H463</f>
        <v>0</v>
      </c>
      <c r="I76" s="515">
        <f>[1]OTCHET!I463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+[1]OTCHET!D468+[1]OTCHET!D471</f>
        <v>#VALUE!</v>
      </c>
      <c r="E78" s="561">
        <f t="shared" si="1"/>
        <v>0</v>
      </c>
      <c r="F78" s="562">
        <f>+[1]OTCHET!F468+[1]OTCHET!F471</f>
        <v>0</v>
      </c>
      <c r="G78" s="563">
        <f>+[1]OTCHET!G468+[1]OTCHET!G471</f>
        <v>0</v>
      </c>
      <c r="H78" s="563">
        <f>+[1]OTCHET!H468+[1]OTCHET!H471</f>
        <v>0</v>
      </c>
      <c r="I78" s="564">
        <f>+[1]OTCHET!I468+[1]OTCHET!I471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+[1]OTCHET!D469+[1]OTCHET!D472</f>
        <v>#VALUE!</v>
      </c>
      <c r="E79" s="566">
        <f t="shared" si="1"/>
        <v>0</v>
      </c>
      <c r="F79" s="567">
        <f>+[1]OTCHET!F469+[1]OTCHET!F472</f>
        <v>0</v>
      </c>
      <c r="G79" s="568">
        <f>+[1]OTCHET!G469+[1]OTCHET!G472</f>
        <v>0</v>
      </c>
      <c r="H79" s="568">
        <f>+[1]OTCHET!H469+[1]OTCHET!H472</f>
        <v>0</v>
      </c>
      <c r="I79" s="569">
        <f>+[1]OTCHET!I469+[1]OTCHET!I472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[1]OTCHET!D473</f>
        <v>0</v>
      </c>
      <c r="E80" s="566">
        <f t="shared" si="1"/>
        <v>0</v>
      </c>
      <c r="F80" s="567">
        <f>[1]OTCHET!F473</f>
        <v>0</v>
      </c>
      <c r="G80" s="568">
        <f>[1]OTCHET!G473</f>
        <v>0</v>
      </c>
      <c r="H80" s="568">
        <f>[1]OTCHET!H473</f>
        <v>0</v>
      </c>
      <c r="I80" s="569">
        <f>[1]OTCHET!I473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+[1]OTCHET!D481</f>
        <v>предоставени заеми на крайни бенефициенти (-)</v>
      </c>
      <c r="E82" s="566">
        <f t="shared" si="1"/>
        <v>0</v>
      </c>
      <c r="F82" s="567">
        <f>+[1]OTCHET!F481</f>
        <v>0</v>
      </c>
      <c r="G82" s="568">
        <f>+[1]OTCHET!G481</f>
        <v>0</v>
      </c>
      <c r="H82" s="568">
        <f>+[1]OTCHET!H481</f>
        <v>0</v>
      </c>
      <c r="I82" s="569">
        <f>+[1]OTCHET!I481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+[1]OTCHET!D482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+[1]OTCHET!F482</f>
        <v>0</v>
      </c>
      <c r="G83" s="574">
        <f>+[1]OTCHET!G482</f>
        <v>0</v>
      </c>
      <c r="H83" s="574">
        <f>+[1]OTCHET!H482</f>
        <v>0</v>
      </c>
      <c r="I83" s="575">
        <f>+[1]OTCHET!I482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[1]OTCHET!D537</f>
        <v>0</v>
      </c>
      <c r="E84" s="512">
        <f t="shared" si="1"/>
        <v>0</v>
      </c>
      <c r="F84" s="513">
        <f>[1]OTCHET!F537</f>
        <v>0</v>
      </c>
      <c r="G84" s="514">
        <f>[1]OTCHET!G537</f>
        <v>0</v>
      </c>
      <c r="H84" s="514">
        <f>[1]OTCHET!H537</f>
        <v>0</v>
      </c>
      <c r="I84" s="515">
        <f>[1]OTCHET!I537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[1]OTCHET!D538</f>
        <v>0</v>
      </c>
      <c r="E85" s="516">
        <f t="shared" si="1"/>
        <v>0</v>
      </c>
      <c r="F85" s="517">
        <f>[1]OTCHET!F538</f>
        <v>0</v>
      </c>
      <c r="G85" s="518">
        <f>[1]OTCHET!G538</f>
        <v>0</v>
      </c>
      <c r="H85" s="518">
        <f>[1]OTCHET!H538</f>
        <v>0</v>
      </c>
      <c r="I85" s="519">
        <f>[1]OTCHET!I538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-4400</v>
      </c>
      <c r="F86" s="521">
        <f t="shared" ref="F86:I86" si="11">+F87+F88</f>
        <v>-2200</v>
      </c>
      <c r="G86" s="522">
        <f>+G87+G88</f>
        <v>3528</v>
      </c>
      <c r="H86" s="522">
        <f>+H87+H88</f>
        <v>0</v>
      </c>
      <c r="I86" s="523">
        <f>+I87+I88</f>
        <v>-5728</v>
      </c>
    </row>
    <row r="87" spans="1:9" ht="15.75">
      <c r="A87" s="560" t="s">
        <v>144</v>
      </c>
      <c r="B87" s="560" t="s">
        <v>145</v>
      </c>
      <c r="C87" s="577"/>
      <c r="D87" s="561" t="e">
        <f>+[1]OTCHET!D505+[1]OTCHET!D514+[1]OTCHET!D518+[1]OTCHET!D545</f>
        <v>#VALUE!</v>
      </c>
      <c r="E87" s="561">
        <f t="shared" si="1"/>
        <v>0</v>
      </c>
      <c r="F87" s="562">
        <f>+[1]OTCHET!F505+[1]OTCHET!F514+[1]OTCHET!F518+[1]OTCHET!F545</f>
        <v>0</v>
      </c>
      <c r="G87" s="563">
        <f>+[1]OTCHET!G505+[1]OTCHET!G514+[1]OTCHET!G518+[1]OTCHET!G545</f>
        <v>0</v>
      </c>
      <c r="H87" s="563">
        <f>+[1]OTCHET!H505+[1]OTCHET!H514+[1]OTCHET!H518+[1]OTCHET!H545</f>
        <v>0</v>
      </c>
      <c r="I87" s="564">
        <f>+[1]OTCHET!I505+[1]OTCHET!I514+[1]OTCHET!I518+[1]OTCHET!I545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+[1]OTCHET!D523+[1]OTCHET!D526+[1]OTCHET!D546</f>
        <v>0</v>
      </c>
      <c r="E88" s="572">
        <f t="shared" si="1"/>
        <v>-4400</v>
      </c>
      <c r="F88" s="573">
        <f>+[1]OTCHET!F523+[1]OTCHET!F526+[1]OTCHET!F546</f>
        <v>-2200</v>
      </c>
      <c r="G88" s="574">
        <f>+[1]OTCHET!G523+[1]OTCHET!G526+[1]OTCHET!G546</f>
        <v>3528</v>
      </c>
      <c r="H88" s="574">
        <f>+[1]OTCHET!H523+[1]OTCHET!H526+[1]OTCHET!H546</f>
        <v>0</v>
      </c>
      <c r="I88" s="575">
        <f>+[1]OTCHET!I523+[1]OTCHET!I526+[1]OTCHET!I546</f>
        <v>-5728</v>
      </c>
    </row>
    <row r="89" spans="1:9" ht="15.75">
      <c r="A89" s="473" t="s">
        <v>148</v>
      </c>
      <c r="B89" s="474" t="s">
        <v>149</v>
      </c>
      <c r="C89" s="579"/>
      <c r="D89" s="512">
        <f>[1]OTCHET!D533</f>
        <v>0</v>
      </c>
      <c r="E89" s="512">
        <f t="shared" ref="E89:E96" si="12">+F89+G89+H89+I89</f>
        <v>0</v>
      </c>
      <c r="F89" s="513">
        <f>[1]OTCHET!F533</f>
        <v>0</v>
      </c>
      <c r="G89" s="514">
        <f>[1]OTCHET!G533</f>
        <v>0</v>
      </c>
      <c r="H89" s="514">
        <f>[1]OTCHET!H533</f>
        <v>0</v>
      </c>
      <c r="I89" s="515">
        <f>[1]OTCHET!I533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+[1]OTCHET!D569+[1]OTCHET!D570+[1]OTCHET!D571+[1]OTCHET!D572+[1]OTCHET!D573+[1]OTCHET!D574</f>
        <v>#VALUE!</v>
      </c>
      <c r="E90" s="516">
        <f t="shared" si="12"/>
        <v>93614</v>
      </c>
      <c r="F90" s="517">
        <f>+[1]OTCHET!F569+[1]OTCHET!F570+[1]OTCHET!F571+[1]OTCHET!F572+[1]OTCHET!F573+[1]OTCHET!F574</f>
        <v>46807</v>
      </c>
      <c r="G90" s="518">
        <f>+[1]OTCHET!G569+[1]OTCHET!G570+[1]OTCHET!G571+[1]OTCHET!G572+[1]OTCHET!G573+[1]OTCHET!G574</f>
        <v>46807</v>
      </c>
      <c r="H90" s="518">
        <f>+[1]OTCHET!H569+[1]OTCHET!H570+[1]OTCHET!H571+[1]OTCHET!H572+[1]OTCHET!H573+[1]OTCHET!H574</f>
        <v>0</v>
      </c>
      <c r="I90" s="519">
        <f>+[1]OTCHET!I569+[1]OTCHET!I570+[1]OTCHET!I571+[1]OTCHET!I572+[1]OTCHET!I573+[1]OTCHET!I574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+[1]OTCHET!D575+[1]OTCHET!D576+[1]OTCHET!D577+[1]OTCHET!D578+[1]OTCHET!D579+[1]OTCHET!D580+[1]OTCHET!D581</f>
        <v>#VALUE!</v>
      </c>
      <c r="E91" s="424">
        <f t="shared" si="12"/>
        <v>-89214</v>
      </c>
      <c r="F91" s="425">
        <f>+[1]OTCHET!F575+[1]OTCHET!F576+[1]OTCHET!F577+[1]OTCHET!F578+[1]OTCHET!F579+[1]OTCHET!F580+[1]OTCHET!F581</f>
        <v>-44607</v>
      </c>
      <c r="G91" s="426">
        <f>+[1]OTCHET!G575+[1]OTCHET!G576+[1]OTCHET!G577+[1]OTCHET!G578+[1]OTCHET!G579+[1]OTCHET!G580+[1]OTCHET!G581</f>
        <v>-44607</v>
      </c>
      <c r="H91" s="426">
        <f>+[1]OTCHET!H575+[1]OTCHET!H576+[1]OTCHET!H577+[1]OTCHET!H578+[1]OTCHET!H579+[1]OTCHET!H580+[1]OTCHET!H581</f>
        <v>0</v>
      </c>
      <c r="I91" s="427">
        <f>+[1]OTCHET!I575+[1]OTCHET!I576+[1]OTCHET!I577+[1]OTCHET!I578+[1]OTCHET!I579+[1]OTCHET!I580+[1]OTCHET!I581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+[1]OTCHET!D582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+[1]OTCHET!F582</f>
        <v>0</v>
      </c>
      <c r="G92" s="426">
        <f>+[1]OTCHET!G582</f>
        <v>0</v>
      </c>
      <c r="H92" s="426">
        <f>+[1]OTCHET!H582</f>
        <v>0</v>
      </c>
      <c r="I92" s="427">
        <f>+[1]OTCHET!I582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+[1]OTCHET!D589+[1]OTCHET!D590</f>
        <v>#VALUE!</v>
      </c>
      <c r="E93" s="424">
        <f t="shared" si="12"/>
        <v>0</v>
      </c>
      <c r="F93" s="425">
        <f>+[1]OTCHET!F589+[1]OTCHET!F590</f>
        <v>0</v>
      </c>
      <c r="G93" s="426">
        <f>+[1]OTCHET!G589+[1]OTCHET!G590</f>
        <v>0</v>
      </c>
      <c r="H93" s="426">
        <f>+[1]OTCHET!H589+[1]OTCHET!H590</f>
        <v>0</v>
      </c>
      <c r="I93" s="427">
        <f>+[1]OTCHET!I589+[1]OTCHET!I590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+[1]OTCHET!D591+[1]OTCHET!D592</f>
        <v>#VALUE!</v>
      </c>
      <c r="E94" s="424">
        <f t="shared" si="12"/>
        <v>0</v>
      </c>
      <c r="F94" s="425">
        <f>+[1]OTCHET!F591+[1]OTCHET!F592</f>
        <v>0</v>
      </c>
      <c r="G94" s="426">
        <f>+[1]OTCHET!G591+[1]OTCHET!G592</f>
        <v>0</v>
      </c>
      <c r="H94" s="426">
        <f>+[1]OTCHET!H591+[1]OTCHET!H592</f>
        <v>0</v>
      </c>
      <c r="I94" s="427">
        <f>+[1]OTCHET!I591+[1]OTCHET!I592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[1]OTCHET!D593</f>
        <v>0</v>
      </c>
      <c r="E95" s="386">
        <f t="shared" si="12"/>
        <v>0</v>
      </c>
      <c r="F95" s="387">
        <f>[1]OTCHET!F593</f>
        <v>0</v>
      </c>
      <c r="G95" s="388">
        <f>[1]OTCHET!G593</f>
        <v>-5728</v>
      </c>
      <c r="H95" s="388">
        <f>[1]OTCHET!H593</f>
        <v>0</v>
      </c>
      <c r="I95" s="389">
        <f>[1]OTCHET!I593</f>
        <v>5728</v>
      </c>
    </row>
    <row r="96" spans="1:9" ht="16.5" thickBot="1">
      <c r="A96" s="581" t="s">
        <v>162</v>
      </c>
      <c r="B96" s="581" t="s">
        <v>163</v>
      </c>
      <c r="C96" s="581"/>
      <c r="D96" s="582" t="str">
        <f>+[1]OTCHET!D596</f>
        <v>покупко-продажба на валута (+/-)</v>
      </c>
      <c r="E96" s="582">
        <f t="shared" si="12"/>
        <v>0</v>
      </c>
      <c r="F96" s="583">
        <f>+[1]OTCHET!F596</f>
        <v>0</v>
      </c>
      <c r="G96" s="584">
        <f>+[1]OTCHET!G596</f>
        <v>0</v>
      </c>
      <c r="H96" s="584">
        <f>+[1]OTCHET!H596</f>
        <v>0</v>
      </c>
      <c r="I96" s="585">
        <f>+[1]OTCHET!I596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94"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43281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+[2]OTCHET!D15</f>
        <v>ФИНАНСОВО-ПРАВНА ФОРМА</v>
      </c>
      <c r="E15" s="278">
        <f>[2]OTCHET!E15</f>
        <v>42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51359</v>
      </c>
      <c r="F22" s="377">
        <f t="shared" si="0"/>
        <v>51359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[2]OTCHET!D22+[2]OTCHET!D28+[2]OTCHET!D33+[2]OTCHET!D39+[2]OTCHET!D47+[2]OTCHET!D52+[2]OTCHET!D58+[2]OTCHET!D61+[2]OTCHET!D64+[2]OTCHET!D65+[2]OTCHET!D72+[2]OTCHET!D73+[2]OTCHET!D74</f>
        <v>0</v>
      </c>
      <c r="E23" s="381">
        <f t="shared" ref="E23:E88" si="1">+F23+G23+H23+I23</f>
        <v>0</v>
      </c>
      <c r="F23" s="382">
        <f>[2]OTCHET!F22+[2]OTCHET!F28+[2]OTCHET!F33+[2]OTCHET!F39+[2]OTCHET!F47+[2]OTCHET!F52+[2]OTCHET!F58+[2]OTCHET!F61+[2]OTCHET!F64+[2]OTCHET!F65+[2]OTCHET!F72+[2]OTCHET!F73+[2]OTCHET!F74</f>
        <v>0</v>
      </c>
      <c r="G23" s="383">
        <f>[2]OTCHET!G22+[2]OTCHET!G28+[2]OTCHET!G33+[2]OTCHET!G39+[2]OTCHET!G47+[2]OTCHET!G52+[2]OTCHET!G58+[2]OTCHET!G61+[2]OTCHET!G64+[2]OTCHET!G65+[2]OTCHET!G72+[2]OTCHET!G73+[2]OTCHET!G74</f>
        <v>0</v>
      </c>
      <c r="H23" s="383">
        <f>[2]OTCHET!H22+[2]OTCHET!H28+[2]OTCHET!H33+[2]OTCHET!H39+[2]OTCHET!H47+[2]OTCHET!H52+[2]OTCHET!H58+[2]OTCHET!H61+[2]OTCHET!H64+[2]OTCHET!H65+[2]OTCHET!H72+[2]OTCHET!H73+[2]OTCHET!H74</f>
        <v>0</v>
      </c>
      <c r="I23" s="384">
        <f>[2]OTCHET!I22+[2]OTCHET!I28+[2]OTCHET!I33+[2]OTCHET!I39+[2]OTCHET!I47+[2]OTCHET!I52+[2]OTCHET!I58+[2]OTCHET!I61+[2]OTCHET!I64+[2]OTCHET!I65+[2]OTCHET!I72+[2]OTCHET!I73+[2]OTCHET!I74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[2]OTCHET!D75</f>
        <v>0</v>
      </c>
      <c r="E26" s="396">
        <f t="shared" si="1"/>
        <v>0</v>
      </c>
      <c r="F26" s="397">
        <f>[2]OTCHET!F75</f>
        <v>0</v>
      </c>
      <c r="G26" s="398">
        <f>[2]OTCHET!G75</f>
        <v>0</v>
      </c>
      <c r="H26" s="398">
        <f>[2]OTCHET!H75</f>
        <v>0</v>
      </c>
      <c r="I26" s="399">
        <f>[2]OTCHET!I75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[2]OTCHET!D76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[2]OTCHET!F76</f>
        <v>0</v>
      </c>
      <c r="G27" s="404">
        <f>[2]OTCHET!G76</f>
        <v>0</v>
      </c>
      <c r="H27" s="404">
        <f>[2]OTCHET!H76</f>
        <v>0</v>
      </c>
      <c r="I27" s="405">
        <f>[2]OTCHET!I76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[2]OTCHET!D78</f>
        <v>нетни приходи от продажби на услуги, стоки и продукция</v>
      </c>
      <c r="E28" s="408">
        <f t="shared" si="1"/>
        <v>0</v>
      </c>
      <c r="F28" s="409">
        <f>[2]OTCHET!F78</f>
        <v>0</v>
      </c>
      <c r="G28" s="410">
        <f>[2]OTCHET!G78</f>
        <v>0</v>
      </c>
      <c r="H28" s="410">
        <f>[2]OTCHET!H78</f>
        <v>0</v>
      </c>
      <c r="I28" s="411">
        <f>[2]OTCHET!I78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+[2]OTCHET!D79+[2]OTCHET!D80</f>
        <v>#VALUE!</v>
      </c>
      <c r="E29" s="414">
        <f t="shared" si="1"/>
        <v>0</v>
      </c>
      <c r="F29" s="415">
        <f>+[2]OTCHET!F79+[2]OTCHET!F80</f>
        <v>0</v>
      </c>
      <c r="G29" s="416">
        <f>+[2]OTCHET!G79+[2]OTCHET!G80</f>
        <v>0</v>
      </c>
      <c r="H29" s="416">
        <f>+[2]OTCHET!H79+[2]OTCHET!H80</f>
        <v>0</v>
      </c>
      <c r="I29" s="417">
        <f>+[2]OTCHET!I79+[2]OTCHET!I80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[2]OTCHET!D91+[2]OTCHET!D94+[2]OTCHET!D95</f>
        <v>0</v>
      </c>
      <c r="E30" s="419">
        <f t="shared" si="1"/>
        <v>0</v>
      </c>
      <c r="F30" s="420">
        <f>[2]OTCHET!F91+[2]OTCHET!F94+[2]OTCHET!F95</f>
        <v>0</v>
      </c>
      <c r="G30" s="421">
        <f>[2]OTCHET!G91+[2]OTCHET!G94+[2]OTCHET!G95</f>
        <v>0</v>
      </c>
      <c r="H30" s="421">
        <f>[2]OTCHET!H91+[2]OTCHET!H94+[2]OTCHET!H95</f>
        <v>0</v>
      </c>
      <c r="I30" s="422">
        <f>[2]OTCHET!I91+[2]OTCHET!I94+[2]OTCHET!I95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[2]OTCHET!D109</f>
        <v>0</v>
      </c>
      <c r="E31" s="424">
        <f t="shared" si="1"/>
        <v>0</v>
      </c>
      <c r="F31" s="425">
        <f>[2]OTCHET!F109</f>
        <v>0</v>
      </c>
      <c r="G31" s="426">
        <f>[2]OTCHET!G109</f>
        <v>0</v>
      </c>
      <c r="H31" s="426">
        <f>[2]OTCHET!H109</f>
        <v>0</v>
      </c>
      <c r="I31" s="427">
        <f>[2]OTCHET!I109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[2]OTCHET!D113+[2]OTCHET!D122+[2]OTCHET!D138+[2]OTCHET!D139</f>
        <v>0</v>
      </c>
      <c r="E32" s="424">
        <f t="shared" si="1"/>
        <v>0</v>
      </c>
      <c r="F32" s="425">
        <f>[2]OTCHET!F113+[2]OTCHET!F122+[2]OTCHET!F138+[2]OTCHET!F139</f>
        <v>0</v>
      </c>
      <c r="G32" s="426">
        <f>[2]OTCHET!G113+[2]OTCHET!G122+[2]OTCHET!G138+[2]OTCHET!G139</f>
        <v>0</v>
      </c>
      <c r="H32" s="426">
        <f>[2]OTCHET!H113+[2]OTCHET!H122+[2]OTCHET!H138+[2]OTCHET!H139</f>
        <v>0</v>
      </c>
      <c r="I32" s="427">
        <f>[2]OTCHET!I113+[2]OTCHET!I122+[2]OTCHET!I138+[2]OTCHET!I139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[2]OTCHET!D126</f>
        <v>0</v>
      </c>
      <c r="E33" s="386">
        <f t="shared" si="1"/>
        <v>0</v>
      </c>
      <c r="F33" s="387">
        <f>[2]OTCHET!F126</f>
        <v>0</v>
      </c>
      <c r="G33" s="388">
        <f>[2]OTCHET!G126</f>
        <v>0</v>
      </c>
      <c r="H33" s="388">
        <f>[2]OTCHET!H126</f>
        <v>0</v>
      </c>
      <c r="I33" s="389">
        <f>[2]OTCHET!I126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+[2]OTCHET!D140</f>
        <v>0</v>
      </c>
      <c r="E36" s="442">
        <f t="shared" si="1"/>
        <v>0</v>
      </c>
      <c r="F36" s="443">
        <f>+[2]OTCHET!F140</f>
        <v>0</v>
      </c>
      <c r="G36" s="444">
        <f>+[2]OTCHET!G140</f>
        <v>0</v>
      </c>
      <c r="H36" s="444">
        <f>+[2]OTCHET!H140</f>
        <v>0</v>
      </c>
      <c r="I36" s="445">
        <f>+[2]OTCHET!I140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[2]OTCHET!D143+[2]OTCHET!D152+[2]OTCHET!D161</f>
        <v>0</v>
      </c>
      <c r="E37" s="447">
        <f t="shared" si="1"/>
        <v>51359</v>
      </c>
      <c r="F37" s="448">
        <f>[2]OTCHET!F143+[2]OTCHET!F152+[2]OTCHET!F161</f>
        <v>51359</v>
      </c>
      <c r="G37" s="449">
        <f>[2]OTCHET!G143+[2]OTCHET!G152+[2]OTCHET!G161</f>
        <v>0</v>
      </c>
      <c r="H37" s="449">
        <f>[2]OTCHET!H143+[2]OTCHET!H152+[2]OTCHET!H161</f>
        <v>0</v>
      </c>
      <c r="I37" s="450">
        <f>[2]OTCHET!I143+[2]OTCHET!I152+[2]OTCHET!I161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74774</v>
      </c>
      <c r="F38" s="455">
        <f t="shared" si="3"/>
        <v>74774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[2]OTCHET!D188</f>
        <v>0</v>
      </c>
      <c r="E40" s="318">
        <f t="shared" si="1"/>
        <v>0</v>
      </c>
      <c r="F40" s="315">
        <f>[2]OTCHET!F188</f>
        <v>0</v>
      </c>
      <c r="G40" s="302">
        <f>[2]OTCHET!G188</f>
        <v>0</v>
      </c>
      <c r="H40" s="302">
        <f>[2]OTCHET!H188</f>
        <v>0</v>
      </c>
      <c r="I40" s="303">
        <f>[2]OTCHET!I188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[2]OTCHET!D191</f>
        <v>0</v>
      </c>
      <c r="E41" s="319">
        <f t="shared" si="1"/>
        <v>0</v>
      </c>
      <c r="F41" s="316">
        <f>[2]OTCHET!F191</f>
        <v>0</v>
      </c>
      <c r="G41" s="306">
        <f>[2]OTCHET!G191</f>
        <v>0</v>
      </c>
      <c r="H41" s="306">
        <f>[2]OTCHET!H191</f>
        <v>0</v>
      </c>
      <c r="I41" s="307">
        <f>[2]OTCHET!I191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+[2]OTCHET!D197+[2]OTCHET!D205</f>
        <v>0</v>
      </c>
      <c r="E42" s="320">
        <f t="shared" si="1"/>
        <v>0</v>
      </c>
      <c r="F42" s="317">
        <f>+[2]OTCHET!F197+[2]OTCHET!F205</f>
        <v>0</v>
      </c>
      <c r="G42" s="310">
        <f>+[2]OTCHET!G197+[2]OTCHET!G205</f>
        <v>0</v>
      </c>
      <c r="H42" s="310">
        <f>+[2]OTCHET!H197+[2]OTCHET!H205</f>
        <v>0</v>
      </c>
      <c r="I42" s="311">
        <f>+[2]OTCHET!I197+[2]OTCHET!I205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+[2]OTCHET!D206+[2]OTCHET!D224+[2]OTCHET!D273</f>
        <v>0</v>
      </c>
      <c r="E43" s="475">
        <f t="shared" si="1"/>
        <v>74774</v>
      </c>
      <c r="F43" s="476">
        <f>+[2]OTCHET!F206+[2]OTCHET!F224+[2]OTCHET!F273</f>
        <v>74774</v>
      </c>
      <c r="G43" s="477">
        <f>+[2]OTCHET!G206+[2]OTCHET!G224+[2]OTCHET!G273</f>
        <v>0</v>
      </c>
      <c r="H43" s="477">
        <f>+[2]OTCHET!H206+[2]OTCHET!H224+[2]OTCHET!H273</f>
        <v>0</v>
      </c>
      <c r="I43" s="478">
        <f>+[2]OTCHET!I206+[2]OTCHET!I224+[2]OTCHET!I273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+[2]OTCHET!D228+[2]OTCHET!D234+[2]OTCHET!D237+[2]OTCHET!D238+[2]OTCHET!D239+[2]OTCHET!D240+[2]OTCHET!D241</f>
        <v>0</v>
      </c>
      <c r="E44" s="386">
        <f t="shared" si="1"/>
        <v>0</v>
      </c>
      <c r="F44" s="387">
        <f>+[2]OTCHET!F228+[2]OTCHET!F234+[2]OTCHET!F237+[2]OTCHET!F238+[2]OTCHET!F239+[2]OTCHET!F240+[2]OTCHET!F241</f>
        <v>0</v>
      </c>
      <c r="G44" s="388">
        <f>+[2]OTCHET!G228+[2]OTCHET!G234+[2]OTCHET!G237+[2]OTCHET!G238+[2]OTCHET!G239+[2]OTCHET!G240+[2]OTCHET!G241</f>
        <v>0</v>
      </c>
      <c r="H44" s="388">
        <f>+[2]OTCHET!H228+[2]OTCHET!H234+[2]OTCHET!H237+[2]OTCHET!H238+[2]OTCHET!H239+[2]OTCHET!H240+[2]OTCHET!H241</f>
        <v>0</v>
      </c>
      <c r="I44" s="389">
        <f>+[2]OTCHET!I228+[2]OTCHET!I234+[2]OTCHET!I237+[2]OTCHET!I238+[2]OTCHET!I239+[2]OTCHET!I240+[2]OTCHET!I241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+[2]OTCHET!D237+[2]OTCHET!D238+[2]OTCHET!D239+[2]OTCHET!D240+[2]OTCHET!D244+[2]OTCHET!D245+[2]OTCHET!D249</f>
        <v>#VALUE!</v>
      </c>
      <c r="E45" s="481">
        <f t="shared" si="1"/>
        <v>0</v>
      </c>
      <c r="F45" s="482">
        <f>+[2]OTCHET!F237+[2]OTCHET!F238+[2]OTCHET!F239+[2]OTCHET!F240+[2]OTCHET!F244+[2]OTCHET!F245+[2]OTCHET!F249</f>
        <v>0</v>
      </c>
      <c r="G45" s="483">
        <f>+[2]OTCHET!G237+[2]OTCHET!G238+[2]OTCHET!G239+[2]OTCHET!G240+[2]OTCHET!G244+[2]OTCHET!G245+[2]OTCHET!G249</f>
        <v>0</v>
      </c>
      <c r="H45" s="3">
        <f>+[2]OTCHET!H237+[2]OTCHET!H238+[2]OTCHET!H239+[2]OTCHET!H240+[2]OTCHET!H244+[2]OTCHET!H245+[2]OTCHET!H249</f>
        <v>0</v>
      </c>
      <c r="I45" s="484">
        <f>+[2]OTCHET!I237+[2]OTCHET!I238+[2]OTCHET!I239+[2]OTCHET!I240+[2]OTCHET!I244+[2]OTCHET!I245+[2]OTCHET!I249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+[2]OTCHET!D257+[2]OTCHET!D258+[2]OTCHET!D259+[2]OTCHET!D260</f>
        <v>0</v>
      </c>
      <c r="E46" s="475">
        <f t="shared" si="1"/>
        <v>0</v>
      </c>
      <c r="F46" s="476">
        <f>+[2]OTCHET!F257+[2]OTCHET!F258+[2]OTCHET!F259+[2]OTCHET!F260</f>
        <v>0</v>
      </c>
      <c r="G46" s="477">
        <f>+[2]OTCHET!G257+[2]OTCHET!G258+[2]OTCHET!G259+[2]OTCHET!G260</f>
        <v>0</v>
      </c>
      <c r="H46" s="477">
        <f>+[2]OTCHET!H257+[2]OTCHET!H258+[2]OTCHET!H259+[2]OTCHET!H260</f>
        <v>0</v>
      </c>
      <c r="I46" s="478">
        <f>+[2]OTCHET!I257+[2]OTCHET!I258+[2]OTCHET!I259+[2]OTCHET!I260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+[2]OTCHET!D258</f>
        <v>0</v>
      </c>
      <c r="E47" s="481">
        <f t="shared" si="1"/>
        <v>0</v>
      </c>
      <c r="F47" s="482">
        <f>+[2]OTCHET!F258</f>
        <v>0</v>
      </c>
      <c r="G47" s="483">
        <f>+[2]OTCHET!G258</f>
        <v>0</v>
      </c>
      <c r="H47" s="3">
        <f>+[2]OTCHET!H258</f>
        <v>0</v>
      </c>
      <c r="I47" s="484">
        <f>+[2]OTCHET!I258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+[2]OTCHET!D267+[2]OTCHET!D271+[2]OTCHET!D272</f>
        <v>0</v>
      </c>
      <c r="E48" s="424">
        <f t="shared" si="1"/>
        <v>0</v>
      </c>
      <c r="F48" s="420">
        <f>+[2]OTCHET!F267+[2]OTCHET!F271+[2]OTCHET!F272</f>
        <v>0</v>
      </c>
      <c r="G48" s="421">
        <f>+[2]OTCHET!G267+[2]OTCHET!G271+[2]OTCHET!G272</f>
        <v>0</v>
      </c>
      <c r="H48" s="421">
        <f>+[2]OTCHET!H267+[2]OTCHET!H271+[2]OTCHET!H272</f>
        <v>0</v>
      </c>
      <c r="I48" s="422">
        <f>+[2]OTCHET!I267+[2]OTCHET!I271+[2]OTCHET!I272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[2]OTCHET!D277+[2]OTCHET!D278+[2]OTCHET!D286+[2]OTCHET!D289</f>
        <v>0</v>
      </c>
      <c r="E49" s="424">
        <f t="shared" si="1"/>
        <v>0</v>
      </c>
      <c r="F49" s="425">
        <f>[2]OTCHET!F277+[2]OTCHET!F278+[2]OTCHET!F286+[2]OTCHET!F289</f>
        <v>0</v>
      </c>
      <c r="G49" s="426">
        <f>[2]OTCHET!G277+[2]OTCHET!G278+[2]OTCHET!G286+[2]OTCHET!G289</f>
        <v>0</v>
      </c>
      <c r="H49" s="426">
        <f>[2]OTCHET!H277+[2]OTCHET!H278+[2]OTCHET!H286+[2]OTCHET!H289</f>
        <v>0</v>
      </c>
      <c r="I49" s="427">
        <f>[2]OTCHET!I277+[2]OTCHET!I278+[2]OTCHET!I286+[2]OTCHET!I289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+[2]OTCHET!D290</f>
        <v>0</v>
      </c>
      <c r="E50" s="424">
        <f t="shared" si="1"/>
        <v>0</v>
      </c>
      <c r="F50" s="425">
        <f>+[2]OTCHET!F290</f>
        <v>0</v>
      </c>
      <c r="G50" s="426">
        <f>+[2]OTCHET!G290</f>
        <v>0</v>
      </c>
      <c r="H50" s="426">
        <f>+[2]OTCHET!H290</f>
        <v>0</v>
      </c>
      <c r="I50" s="427">
        <f>+[2]OTCHET!I290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+[2]OTCHET!D274</f>
        <v>0</v>
      </c>
      <c r="E51" s="386">
        <f>+F51+G51+H51+I51</f>
        <v>0</v>
      </c>
      <c r="F51" s="387">
        <f>+[2]OTCHET!F274</f>
        <v>0</v>
      </c>
      <c r="G51" s="388">
        <f>+[2]OTCHET!G274</f>
        <v>0</v>
      </c>
      <c r="H51" s="388">
        <f>+[2]OTCHET!H274</f>
        <v>0</v>
      </c>
      <c r="I51" s="389">
        <f>+[2]OTCHET!I274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+[2]OTCHET!D295</f>
        <v>0</v>
      </c>
      <c r="E52" s="386">
        <f t="shared" si="1"/>
        <v>0</v>
      </c>
      <c r="F52" s="387">
        <f>+[2]OTCHET!F295</f>
        <v>0</v>
      </c>
      <c r="G52" s="388">
        <f>+[2]OTCHET!G295</f>
        <v>0</v>
      </c>
      <c r="H52" s="388">
        <f>+[2]OTCHET!H295</f>
        <v>0</v>
      </c>
      <c r="I52" s="389">
        <f>+[2]OTCHET!I295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[2]OTCHET!D296</f>
        <v>плащания за попълване на държавния резерв</v>
      </c>
      <c r="E53" s="490">
        <f t="shared" si="1"/>
        <v>0</v>
      </c>
      <c r="F53" s="491">
        <f>[2]OTCHET!F296</f>
        <v>0</v>
      </c>
      <c r="G53" s="492">
        <f>[2]OTCHET!G296</f>
        <v>0</v>
      </c>
      <c r="H53" s="492">
        <f>[2]OTCHET!H296</f>
        <v>0</v>
      </c>
      <c r="I53" s="493">
        <f>[2]OTCHET!I296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[2]OTCHET!D298</f>
        <v>постъпления от продажба на държавния резерв (-)</v>
      </c>
      <c r="E54" s="497">
        <f t="shared" si="1"/>
        <v>0</v>
      </c>
      <c r="F54" s="498">
        <f>[2]OTCHET!F298</f>
        <v>0</v>
      </c>
      <c r="G54" s="499">
        <f>[2]OTCHET!G298</f>
        <v>0</v>
      </c>
      <c r="H54" s="499">
        <f>[2]OTCHET!H298</f>
        <v>0</v>
      </c>
      <c r="I54" s="500">
        <f>[2]OTCHET!I298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+[2]OTCHET!D299</f>
        <v>0</v>
      </c>
      <c r="E55" s="502">
        <f t="shared" si="1"/>
        <v>0</v>
      </c>
      <c r="F55" s="503">
        <f>+[2]OTCHET!F299</f>
        <v>0</v>
      </c>
      <c r="G55" s="504">
        <f>+[2]OTCHET!G299</f>
        <v>0</v>
      </c>
      <c r="H55" s="504">
        <f>+[2]OTCHET!H299</f>
        <v>0</v>
      </c>
      <c r="I55" s="505">
        <f>+[2]OTCHET!I299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2955</v>
      </c>
      <c r="F56" s="509">
        <f t="shared" si="5"/>
        <v>2955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+[2]OTCHET!D363+[2]OTCHET!D377+[2]OTCHET!D390</f>
        <v>0</v>
      </c>
      <c r="E57" s="512">
        <f t="shared" si="1"/>
        <v>0</v>
      </c>
      <c r="F57" s="513">
        <f>+[2]OTCHET!F363+[2]OTCHET!F377+[2]OTCHET!F390</f>
        <v>0</v>
      </c>
      <c r="G57" s="514">
        <f>+[2]OTCHET!G363+[2]OTCHET!G377+[2]OTCHET!G390</f>
        <v>0</v>
      </c>
      <c r="H57" s="514">
        <f>+[2]OTCHET!H363+[2]OTCHET!H377+[2]OTCHET!H390</f>
        <v>0</v>
      </c>
      <c r="I57" s="515">
        <f>+[2]OTCHET!I363+[2]OTCHET!I377+[2]OTCHET!I390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+[2]OTCHET!D385+[2]OTCHET!D393+[2]OTCHET!D398+[2]OTCHET!D401+[2]OTCHET!D404+[2]OTCHET!D407+[2]OTCHET!D408+[2]OTCHET!D411+[2]OTCHET!D424+[2]OTCHET!D425+[2]OTCHET!D426+[2]OTCHET!D427+[2]OTCHET!D428</f>
        <v>0</v>
      </c>
      <c r="E58" s="516">
        <f t="shared" si="1"/>
        <v>2955</v>
      </c>
      <c r="F58" s="517">
        <f>+[2]OTCHET!F385+[2]OTCHET!F393+[2]OTCHET!F398+[2]OTCHET!F401+[2]OTCHET!F404+[2]OTCHET!F407+[2]OTCHET!F408+[2]OTCHET!F411+[2]OTCHET!F424+[2]OTCHET!F425+[2]OTCHET!F426+[2]OTCHET!F427+[2]OTCHET!F428</f>
        <v>2955</v>
      </c>
      <c r="G58" s="518">
        <f>+[2]OTCHET!G385+[2]OTCHET!G393+[2]OTCHET!G398+[2]OTCHET!G401+[2]OTCHET!G404+[2]OTCHET!G407+[2]OTCHET!G408+[2]OTCHET!G411+[2]OTCHET!G424+[2]OTCHET!G425+[2]OTCHET!G426+[2]OTCHET!G427+[2]OTCHET!G428</f>
        <v>0</v>
      </c>
      <c r="H58" s="518">
        <f>+[2]OTCHET!H385+[2]OTCHET!H393+[2]OTCHET!H398+[2]OTCHET!H401+[2]OTCHET!H404+[2]OTCHET!H407+[2]OTCHET!H408+[2]OTCHET!H411+[2]OTCHET!H424+[2]OTCHET!H425+[2]OTCHET!H426+[2]OTCHET!H427+[2]OTCHET!H428</f>
        <v>0</v>
      </c>
      <c r="I58" s="519">
        <f>+[2]OTCHET!I385+[2]OTCHET!I393+[2]OTCHET!I398+[2]OTCHET!I401+[2]OTCHET!I404+[2]OTCHET!I407+[2]OTCHET!I408+[2]OTCHET!I411+[2]OTCHET!I424+[2]OTCHET!I425+[2]OTCHET!I426+[2]OTCHET!I427+[2]OTCHET!I428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+[2]OTCHET!D424+[2]OTCHET!D425+[2]OTCHET!D426+[2]OTCHET!D427+[2]OTCHET!D428</f>
        <v>0</v>
      </c>
      <c r="E59" s="520">
        <f t="shared" si="1"/>
        <v>0</v>
      </c>
      <c r="F59" s="521">
        <f>+[2]OTCHET!F424+[2]OTCHET!F425+[2]OTCHET!F426+[2]OTCHET!F427+[2]OTCHET!F428</f>
        <v>0</v>
      </c>
      <c r="G59" s="522">
        <f>+[2]OTCHET!G424+[2]OTCHET!G425+[2]OTCHET!G426+[2]OTCHET!G427+[2]OTCHET!G428</f>
        <v>0</v>
      </c>
      <c r="H59" s="522">
        <f>+[2]OTCHET!H424+[2]OTCHET!H425+[2]OTCHET!H426+[2]OTCHET!H427+[2]OTCHET!H428</f>
        <v>0</v>
      </c>
      <c r="I59" s="523">
        <f>+[2]OTCHET!I424+[2]OTCHET!I425+[2]OTCHET!I426+[2]OTCHET!I427+[2]OTCHET!I428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[2]OTCHET!D407</f>
        <v>0</v>
      </c>
      <c r="E60" s="526">
        <f t="shared" si="1"/>
        <v>0</v>
      </c>
      <c r="F60" s="527">
        <f>[2]OTCHET!F407</f>
        <v>0</v>
      </c>
      <c r="G60" s="528">
        <f>[2]OTCHET!G407</f>
        <v>0</v>
      </c>
      <c r="H60" s="528">
        <f>[2]OTCHET!H407</f>
        <v>0</v>
      </c>
      <c r="I60" s="529">
        <f>[2]OTCHET!I407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[2]OTCHET!D414</f>
        <v>0</v>
      </c>
      <c r="E62" s="447">
        <f t="shared" si="1"/>
        <v>0</v>
      </c>
      <c r="F62" s="448">
        <f>[2]OTCHET!F414</f>
        <v>0</v>
      </c>
      <c r="G62" s="449">
        <f>[2]OTCHET!G414</f>
        <v>0</v>
      </c>
      <c r="H62" s="449">
        <f>[2]OTCHET!H414</f>
        <v>0</v>
      </c>
      <c r="I62" s="450">
        <f>[2]OTCHET!I414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+[2]OTCHET!D250</f>
        <v>0</v>
      </c>
      <c r="E63" s="535">
        <f t="shared" si="1"/>
        <v>0</v>
      </c>
      <c r="F63" s="536">
        <f>+[2]OTCHET!F250</f>
        <v>0</v>
      </c>
      <c r="G63" s="537">
        <f>+[2]OTCHET!G250</f>
        <v>0</v>
      </c>
      <c r="H63" s="537">
        <f>+[2]OTCHET!H250</f>
        <v>0</v>
      </c>
      <c r="I63" s="538">
        <f>+[2]OTCHET!I250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-20460</v>
      </c>
      <c r="F64" s="542">
        <f t="shared" si="6"/>
        <v>-20460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20460</v>
      </c>
      <c r="F66" s="551">
        <f t="shared" ref="F66:I66" si="8">SUM(+F68+F76+F77+F84+F85+F86+F89+F90+F91+F92+F93+F94+F95)</f>
        <v>20460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+[2]OTCHET!D484+[2]OTCHET!D485+[2]OTCHET!D488+[2]OTCHET!D489+[2]OTCHET!D492+[2]OTCHET!D493+[2]OTCHET!D497</f>
        <v>#VALUE!</v>
      </c>
      <c r="E69" s="561">
        <f t="shared" si="1"/>
        <v>0</v>
      </c>
      <c r="F69" s="562">
        <f>+[2]OTCHET!F484+[2]OTCHET!F485+[2]OTCHET!F488+[2]OTCHET!F489+[2]OTCHET!F492+[2]OTCHET!F493+[2]OTCHET!F497</f>
        <v>0</v>
      </c>
      <c r="G69" s="563">
        <f>+[2]OTCHET!G484+[2]OTCHET!G485+[2]OTCHET!G488+[2]OTCHET!G489+[2]OTCHET!G492+[2]OTCHET!G493+[2]OTCHET!G497</f>
        <v>0</v>
      </c>
      <c r="H69" s="563">
        <f>+[2]OTCHET!H484+[2]OTCHET!H485+[2]OTCHET!H488+[2]OTCHET!H489+[2]OTCHET!H492+[2]OTCHET!H493+[2]OTCHET!H497</f>
        <v>0</v>
      </c>
      <c r="I69" s="564">
        <f>+[2]OTCHET!I484+[2]OTCHET!I485+[2]OTCHET!I488+[2]OTCHET!I489+[2]OTCHET!I492+[2]OTCHET!I493+[2]OTCHET!I497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+[2]OTCHET!D486+[2]OTCHET!D487+[2]OTCHET!D490+[2]OTCHET!D491+[2]OTCHET!D494+[2]OTCHET!D495+[2]OTCHET!D496+[2]OTCHET!D498</f>
        <v>#VALUE!</v>
      </c>
      <c r="E70" s="566">
        <f t="shared" si="1"/>
        <v>0</v>
      </c>
      <c r="F70" s="567">
        <f>+[2]OTCHET!F486+[2]OTCHET!F487+[2]OTCHET!F490+[2]OTCHET!F491+[2]OTCHET!F494+[2]OTCHET!F495+[2]OTCHET!F496+[2]OTCHET!F498</f>
        <v>0</v>
      </c>
      <c r="G70" s="568">
        <f>+[2]OTCHET!G486+[2]OTCHET!G487+[2]OTCHET!G490+[2]OTCHET!G491+[2]OTCHET!G494+[2]OTCHET!G495+[2]OTCHET!G496+[2]OTCHET!G498</f>
        <v>0</v>
      </c>
      <c r="H70" s="568">
        <f>+[2]OTCHET!H486+[2]OTCHET!H487+[2]OTCHET!H490+[2]OTCHET!H491+[2]OTCHET!H494+[2]OTCHET!H495+[2]OTCHET!H496+[2]OTCHET!H498</f>
        <v>0</v>
      </c>
      <c r="I70" s="569">
        <f>+[2]OTCHET!I486+[2]OTCHET!I487+[2]OTCHET!I490+[2]OTCHET!I491+[2]OTCHET!I494+[2]OTCHET!I495+[2]OTCHET!I496+[2]OTCHET!I498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+[2]OTCHET!D499</f>
        <v>0</v>
      </c>
      <c r="E71" s="566">
        <f t="shared" si="1"/>
        <v>0</v>
      </c>
      <c r="F71" s="567">
        <f>+[2]OTCHET!F499</f>
        <v>0</v>
      </c>
      <c r="G71" s="568">
        <f>+[2]OTCHET!G499</f>
        <v>0</v>
      </c>
      <c r="H71" s="568">
        <f>+[2]OTCHET!H499</f>
        <v>0</v>
      </c>
      <c r="I71" s="569">
        <f>+[2]OTCHET!I499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+[2]OTCHET!D504</f>
        <v>0</v>
      </c>
      <c r="E72" s="566">
        <f t="shared" si="1"/>
        <v>0</v>
      </c>
      <c r="F72" s="567">
        <f>+[2]OTCHET!F504</f>
        <v>0</v>
      </c>
      <c r="G72" s="568">
        <f>+[2]OTCHET!G504</f>
        <v>0</v>
      </c>
      <c r="H72" s="568">
        <f>+[2]OTCHET!H504</f>
        <v>0</v>
      </c>
      <c r="I72" s="569">
        <f>+[2]OTCHET!I504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+[2]OTCHET!D544</f>
        <v>с чуждестранни ценни книжа и финасови активи (+/-)</v>
      </c>
      <c r="E73" s="566">
        <f t="shared" si="1"/>
        <v>0</v>
      </c>
      <c r="F73" s="567">
        <f>+[2]OTCHET!F544</f>
        <v>0</v>
      </c>
      <c r="G73" s="568">
        <f>+[2]OTCHET!G544</f>
        <v>0</v>
      </c>
      <c r="H73" s="568">
        <f>+[2]OTCHET!H544</f>
        <v>0</v>
      </c>
      <c r="I73" s="569">
        <f>+[2]OTCHET!I544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+[2]OTCHET!D583+[2]OTCHET!D584</f>
        <v>#VALUE!</v>
      </c>
      <c r="E74" s="566">
        <f t="shared" si="1"/>
        <v>0</v>
      </c>
      <c r="F74" s="567">
        <f>+[2]OTCHET!F583+[2]OTCHET!F584</f>
        <v>0</v>
      </c>
      <c r="G74" s="568">
        <f>+[2]OTCHET!G583+[2]OTCHET!G584</f>
        <v>0</v>
      </c>
      <c r="H74" s="568">
        <f>+[2]OTCHET!H583+[2]OTCHET!H584</f>
        <v>0</v>
      </c>
      <c r="I74" s="569">
        <f>+[2]OTCHET!I583+[2]OTCHET!I584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+[2]OTCHET!D585+[2]OTCHET!D586+[2]OTCHET!D587</f>
        <v>#VALUE!</v>
      </c>
      <c r="E75" s="572">
        <f t="shared" si="1"/>
        <v>0</v>
      </c>
      <c r="F75" s="573">
        <f>+[2]OTCHET!F585+[2]OTCHET!F586+[2]OTCHET!F587</f>
        <v>0</v>
      </c>
      <c r="G75" s="574">
        <f>+[2]OTCHET!G585+[2]OTCHET!G586+[2]OTCHET!G587</f>
        <v>0</v>
      </c>
      <c r="H75" s="574">
        <f>+[2]OTCHET!H585+[2]OTCHET!H586+[2]OTCHET!H587</f>
        <v>0</v>
      </c>
      <c r="I75" s="575">
        <f>+[2]OTCHET!I585+[2]OTCHET!I586+[2]OTCHET!I587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[2]OTCHET!D463</f>
        <v>0</v>
      </c>
      <c r="E76" s="512">
        <f t="shared" si="1"/>
        <v>0</v>
      </c>
      <c r="F76" s="513">
        <f>[2]OTCHET!F463</f>
        <v>0</v>
      </c>
      <c r="G76" s="514">
        <f>[2]OTCHET!G463</f>
        <v>0</v>
      </c>
      <c r="H76" s="514">
        <f>[2]OTCHET!H463</f>
        <v>0</v>
      </c>
      <c r="I76" s="515">
        <f>[2]OTCHET!I463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+[2]OTCHET!D468+[2]OTCHET!D471</f>
        <v>#VALUE!</v>
      </c>
      <c r="E78" s="561">
        <f t="shared" si="1"/>
        <v>0</v>
      </c>
      <c r="F78" s="562">
        <f>+[2]OTCHET!F468+[2]OTCHET!F471</f>
        <v>0</v>
      </c>
      <c r="G78" s="563">
        <f>+[2]OTCHET!G468+[2]OTCHET!G471</f>
        <v>0</v>
      </c>
      <c r="H78" s="563">
        <f>+[2]OTCHET!H468+[2]OTCHET!H471</f>
        <v>0</v>
      </c>
      <c r="I78" s="564">
        <f>+[2]OTCHET!I468+[2]OTCHET!I471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+[2]OTCHET!D469+[2]OTCHET!D472</f>
        <v>#VALUE!</v>
      </c>
      <c r="E79" s="566">
        <f t="shared" si="1"/>
        <v>0</v>
      </c>
      <c r="F79" s="567">
        <f>+[2]OTCHET!F469+[2]OTCHET!F472</f>
        <v>0</v>
      </c>
      <c r="G79" s="568">
        <f>+[2]OTCHET!G469+[2]OTCHET!G472</f>
        <v>0</v>
      </c>
      <c r="H79" s="568">
        <f>+[2]OTCHET!H469+[2]OTCHET!H472</f>
        <v>0</v>
      </c>
      <c r="I79" s="569">
        <f>+[2]OTCHET!I469+[2]OTCHET!I472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[2]OTCHET!D473</f>
        <v>0</v>
      </c>
      <c r="E80" s="566">
        <f t="shared" si="1"/>
        <v>0</v>
      </c>
      <c r="F80" s="567">
        <f>[2]OTCHET!F473</f>
        <v>0</v>
      </c>
      <c r="G80" s="568">
        <f>[2]OTCHET!G473</f>
        <v>0</v>
      </c>
      <c r="H80" s="568">
        <f>[2]OTCHET!H473</f>
        <v>0</v>
      </c>
      <c r="I80" s="569">
        <f>[2]OTCHET!I473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+[2]OTCHET!D481</f>
        <v>предоставени заеми на крайни бенефициенти (-)</v>
      </c>
      <c r="E82" s="566">
        <f t="shared" si="1"/>
        <v>0</v>
      </c>
      <c r="F82" s="567">
        <f>+[2]OTCHET!F481</f>
        <v>0</v>
      </c>
      <c r="G82" s="568">
        <f>+[2]OTCHET!G481</f>
        <v>0</v>
      </c>
      <c r="H82" s="568">
        <f>+[2]OTCHET!H481</f>
        <v>0</v>
      </c>
      <c r="I82" s="569">
        <f>+[2]OTCHET!I481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+[2]OTCHET!D482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+[2]OTCHET!F482</f>
        <v>0</v>
      </c>
      <c r="G83" s="574">
        <f>+[2]OTCHET!G482</f>
        <v>0</v>
      </c>
      <c r="H83" s="574">
        <f>+[2]OTCHET!H482</f>
        <v>0</v>
      </c>
      <c r="I83" s="575">
        <f>+[2]OTCHET!I482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[2]OTCHET!D537</f>
        <v>0</v>
      </c>
      <c r="E84" s="512">
        <f t="shared" si="1"/>
        <v>0</v>
      </c>
      <c r="F84" s="513">
        <f>[2]OTCHET!F537</f>
        <v>0</v>
      </c>
      <c r="G84" s="514">
        <f>[2]OTCHET!G537</f>
        <v>0</v>
      </c>
      <c r="H84" s="514">
        <f>[2]OTCHET!H537</f>
        <v>0</v>
      </c>
      <c r="I84" s="515">
        <f>[2]OTCHET!I537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[2]OTCHET!D538</f>
        <v>0</v>
      </c>
      <c r="E85" s="516">
        <f t="shared" si="1"/>
        <v>0</v>
      </c>
      <c r="F85" s="517">
        <f>[2]OTCHET!F538</f>
        <v>0</v>
      </c>
      <c r="G85" s="518">
        <f>[2]OTCHET!G538</f>
        <v>0</v>
      </c>
      <c r="H85" s="518">
        <f>[2]OTCHET!H538</f>
        <v>0</v>
      </c>
      <c r="I85" s="519">
        <f>[2]OTCHET!I538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20460</v>
      </c>
      <c r="F86" s="521">
        <f t="shared" ref="F86:I86" si="11">+F87+F88</f>
        <v>20460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+[2]OTCHET!D505+[2]OTCHET!D514+[2]OTCHET!D518+[2]OTCHET!D545</f>
        <v>#VALUE!</v>
      </c>
      <c r="E87" s="561">
        <f t="shared" si="1"/>
        <v>0</v>
      </c>
      <c r="F87" s="562">
        <f>+[2]OTCHET!F505+[2]OTCHET!F514+[2]OTCHET!F518+[2]OTCHET!F545</f>
        <v>0</v>
      </c>
      <c r="G87" s="563">
        <f>+[2]OTCHET!G505+[2]OTCHET!G514+[2]OTCHET!G518+[2]OTCHET!G545</f>
        <v>0</v>
      </c>
      <c r="H87" s="563">
        <f>+[2]OTCHET!H505+[2]OTCHET!H514+[2]OTCHET!H518+[2]OTCHET!H545</f>
        <v>0</v>
      </c>
      <c r="I87" s="564">
        <f>+[2]OTCHET!I505+[2]OTCHET!I514+[2]OTCHET!I518+[2]OTCHET!I545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+[2]OTCHET!D523+[2]OTCHET!D526+[2]OTCHET!D546</f>
        <v>0</v>
      </c>
      <c r="E88" s="572">
        <f t="shared" si="1"/>
        <v>20460</v>
      </c>
      <c r="F88" s="573">
        <f>+[2]OTCHET!F523+[2]OTCHET!F526+[2]OTCHET!F546</f>
        <v>20460</v>
      </c>
      <c r="G88" s="574">
        <f>+[2]OTCHET!G523+[2]OTCHET!G526+[2]OTCHET!G546</f>
        <v>0</v>
      </c>
      <c r="H88" s="574">
        <f>+[2]OTCHET!H523+[2]OTCHET!H526+[2]OTCHET!H546</f>
        <v>0</v>
      </c>
      <c r="I88" s="575">
        <f>+[2]OTCHET!I523+[2]OTCHET!I526+[2]OTCHET!I546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[2]OTCHET!D533</f>
        <v>0</v>
      </c>
      <c r="E89" s="512">
        <f t="shared" ref="E89:E96" si="12">+F89+G89+H89+I89</f>
        <v>0</v>
      </c>
      <c r="F89" s="513">
        <f>[2]OTCHET!F533</f>
        <v>0</v>
      </c>
      <c r="G89" s="514">
        <f>[2]OTCHET!G533</f>
        <v>0</v>
      </c>
      <c r="H89" s="514">
        <f>[2]OTCHET!H533</f>
        <v>0</v>
      </c>
      <c r="I89" s="515">
        <f>[2]OTCHET!I533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+[2]OTCHET!D569+[2]OTCHET!D570+[2]OTCHET!D571+[2]OTCHET!D572+[2]OTCHET!D573+[2]OTCHET!D574</f>
        <v>#VALUE!</v>
      </c>
      <c r="E90" s="516">
        <f t="shared" si="12"/>
        <v>0</v>
      </c>
      <c r="F90" s="517">
        <f>+[2]OTCHET!F569+[2]OTCHET!F570+[2]OTCHET!F571+[2]OTCHET!F572+[2]OTCHET!F573+[2]OTCHET!F574</f>
        <v>0</v>
      </c>
      <c r="G90" s="518">
        <f>+[2]OTCHET!G569+[2]OTCHET!G570+[2]OTCHET!G571+[2]OTCHET!G572+[2]OTCHET!G573+[2]OTCHET!G574</f>
        <v>0</v>
      </c>
      <c r="H90" s="518">
        <f>+[2]OTCHET!H569+[2]OTCHET!H570+[2]OTCHET!H571+[2]OTCHET!H572+[2]OTCHET!H573+[2]OTCHET!H574</f>
        <v>0</v>
      </c>
      <c r="I90" s="519">
        <f>+[2]OTCHET!I569+[2]OTCHET!I570+[2]OTCHET!I571+[2]OTCHET!I572+[2]OTCHET!I573+[2]OTCHET!I574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+[2]OTCHET!D575+[2]OTCHET!D576+[2]OTCHET!D577+[2]OTCHET!D578+[2]OTCHET!D579+[2]OTCHET!D580+[2]OTCHET!D581</f>
        <v>#VALUE!</v>
      </c>
      <c r="E91" s="424">
        <f t="shared" si="12"/>
        <v>0</v>
      </c>
      <c r="F91" s="425">
        <f>+[2]OTCHET!F575+[2]OTCHET!F576+[2]OTCHET!F577+[2]OTCHET!F578+[2]OTCHET!F579+[2]OTCHET!F580+[2]OTCHET!F581</f>
        <v>0</v>
      </c>
      <c r="G91" s="426">
        <f>+[2]OTCHET!G575+[2]OTCHET!G576+[2]OTCHET!G577+[2]OTCHET!G578+[2]OTCHET!G579+[2]OTCHET!G580+[2]OTCHET!G581</f>
        <v>0</v>
      </c>
      <c r="H91" s="426">
        <f>+[2]OTCHET!H575+[2]OTCHET!H576+[2]OTCHET!H577+[2]OTCHET!H578+[2]OTCHET!H579+[2]OTCHET!H580+[2]OTCHET!H581</f>
        <v>0</v>
      </c>
      <c r="I91" s="427">
        <f>+[2]OTCHET!I575+[2]OTCHET!I576+[2]OTCHET!I577+[2]OTCHET!I578+[2]OTCHET!I579+[2]OTCHET!I580+[2]OTCHET!I581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+[2]OTCHET!D582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+[2]OTCHET!F582</f>
        <v>0</v>
      </c>
      <c r="G92" s="426">
        <f>+[2]OTCHET!G582</f>
        <v>0</v>
      </c>
      <c r="H92" s="426">
        <f>+[2]OTCHET!H582</f>
        <v>0</v>
      </c>
      <c r="I92" s="427">
        <f>+[2]OTCHET!I582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+[2]OTCHET!D589+[2]OTCHET!D590</f>
        <v>#VALUE!</v>
      </c>
      <c r="E93" s="424">
        <f t="shared" si="12"/>
        <v>0</v>
      </c>
      <c r="F93" s="425">
        <f>+[2]OTCHET!F589+[2]OTCHET!F590</f>
        <v>0</v>
      </c>
      <c r="G93" s="426">
        <f>+[2]OTCHET!G589+[2]OTCHET!G590</f>
        <v>0</v>
      </c>
      <c r="H93" s="426">
        <f>+[2]OTCHET!H589+[2]OTCHET!H590</f>
        <v>0</v>
      </c>
      <c r="I93" s="427">
        <f>+[2]OTCHET!I589+[2]OTCHET!I590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+[2]OTCHET!D591+[2]OTCHET!D592</f>
        <v>#VALUE!</v>
      </c>
      <c r="E94" s="424">
        <f t="shared" si="12"/>
        <v>0</v>
      </c>
      <c r="F94" s="425">
        <f>+[2]OTCHET!F591+[2]OTCHET!F592</f>
        <v>0</v>
      </c>
      <c r="G94" s="426">
        <f>+[2]OTCHET!G591+[2]OTCHET!G592</f>
        <v>0</v>
      </c>
      <c r="H94" s="426">
        <f>+[2]OTCHET!H591+[2]OTCHET!H592</f>
        <v>0</v>
      </c>
      <c r="I94" s="427">
        <f>+[2]OTCHET!I591+[2]OTCHET!I592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[2]OTCHET!D593</f>
        <v>0</v>
      </c>
      <c r="E95" s="386">
        <f t="shared" si="12"/>
        <v>0</v>
      </c>
      <c r="F95" s="387">
        <f>[2]OTCHET!F593</f>
        <v>0</v>
      </c>
      <c r="G95" s="388">
        <f>[2]OTCHET!G593</f>
        <v>0</v>
      </c>
      <c r="H95" s="388">
        <f>[2]OTCHET!H593</f>
        <v>0</v>
      </c>
      <c r="I95" s="389">
        <f>[2]OTCHET!I593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+[2]OTCHET!D596</f>
        <v>покупко-продажба на валута (+/-)</v>
      </c>
      <c r="E96" s="582">
        <f t="shared" si="12"/>
        <v>0</v>
      </c>
      <c r="F96" s="583">
        <f>+[2]OTCHET!F596</f>
        <v>0</v>
      </c>
      <c r="G96" s="584">
        <f>+[2]OTCHET!G596</f>
        <v>0</v>
      </c>
      <c r="H96" s="584">
        <f>+[2]OTCHET!H596</f>
        <v>0</v>
      </c>
      <c r="I96" s="585">
        <f>+[2]OTCHET!I596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88"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43281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+[3]OTCHET!D15</f>
        <v>ФИНАНСОВО-ПРАВНА ФОРМА</v>
      </c>
      <c r="E15" s="278">
        <f>[3]OTCHET!E15</f>
        <v>96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-71795</v>
      </c>
      <c r="F22" s="377">
        <f t="shared" si="0"/>
        <v>-71795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[3]OTCHET!D22+[3]OTCHET!D28+[3]OTCHET!D33+[3]OTCHET!D39+[3]OTCHET!D47+[3]OTCHET!D52+[3]OTCHET!D58+[3]OTCHET!D61+[3]OTCHET!D64+[3]OTCHET!D65+[3]OTCHET!D72+[3]OTCHET!D73+[3]OTCHET!D74</f>
        <v>0</v>
      </c>
      <c r="E23" s="381">
        <f t="shared" ref="E23:E88" si="1">+F23+G23+H23+I23</f>
        <v>0</v>
      </c>
      <c r="F23" s="382">
        <f>[3]OTCHET!F22+[3]OTCHET!F28+[3]OTCHET!F33+[3]OTCHET!F39+[3]OTCHET!F47+[3]OTCHET!F52+[3]OTCHET!F58+[3]OTCHET!F61+[3]OTCHET!F64+[3]OTCHET!F65+[3]OTCHET!F72+[3]OTCHET!F73+[3]OTCHET!F74</f>
        <v>0</v>
      </c>
      <c r="G23" s="383">
        <f>[3]OTCHET!G22+[3]OTCHET!G28+[3]OTCHET!G33+[3]OTCHET!G39+[3]OTCHET!G47+[3]OTCHET!G52+[3]OTCHET!G58+[3]OTCHET!G61+[3]OTCHET!G64+[3]OTCHET!G65+[3]OTCHET!G72+[3]OTCHET!G73+[3]OTCHET!G74</f>
        <v>0</v>
      </c>
      <c r="H23" s="383">
        <f>[3]OTCHET!H22+[3]OTCHET!H28+[3]OTCHET!H33+[3]OTCHET!H39+[3]OTCHET!H47+[3]OTCHET!H52+[3]OTCHET!H58+[3]OTCHET!H61+[3]OTCHET!H64+[3]OTCHET!H65+[3]OTCHET!H72+[3]OTCHET!H73+[3]OTCHET!H74</f>
        <v>0</v>
      </c>
      <c r="I23" s="384">
        <f>[3]OTCHET!I22+[3]OTCHET!I28+[3]OTCHET!I33+[3]OTCHET!I39+[3]OTCHET!I47+[3]OTCHET!I52+[3]OTCHET!I58+[3]OTCHET!I61+[3]OTCHET!I64+[3]OTCHET!I65+[3]OTCHET!I72+[3]OTCHET!I73+[3]OTCHET!I74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-400</v>
      </c>
      <c r="F25" s="392">
        <f t="shared" ref="F25:I25" si="2">+F26+F30+F31+F32+F33</f>
        <v>-400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[3]OTCHET!D75</f>
        <v>0</v>
      </c>
      <c r="E26" s="396">
        <f t="shared" si="1"/>
        <v>0</v>
      </c>
      <c r="F26" s="397">
        <f>[3]OTCHET!F75</f>
        <v>0</v>
      </c>
      <c r="G26" s="398">
        <f>[3]OTCHET!G75</f>
        <v>0</v>
      </c>
      <c r="H26" s="398">
        <f>[3]OTCHET!H75</f>
        <v>0</v>
      </c>
      <c r="I26" s="399">
        <f>[3]OTCHET!I75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[3]OTCHET!D76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[3]OTCHET!F76</f>
        <v>0</v>
      </c>
      <c r="G27" s="404">
        <f>[3]OTCHET!G76</f>
        <v>0</v>
      </c>
      <c r="H27" s="404">
        <f>[3]OTCHET!H76</f>
        <v>0</v>
      </c>
      <c r="I27" s="405">
        <f>[3]OTCHET!I76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[3]OTCHET!D78</f>
        <v>нетни приходи от продажби на услуги, стоки и продукция</v>
      </c>
      <c r="E28" s="408">
        <f t="shared" si="1"/>
        <v>0</v>
      </c>
      <c r="F28" s="409">
        <f>[3]OTCHET!F78</f>
        <v>0</v>
      </c>
      <c r="G28" s="410">
        <f>[3]OTCHET!G78</f>
        <v>0</v>
      </c>
      <c r="H28" s="410">
        <f>[3]OTCHET!H78</f>
        <v>0</v>
      </c>
      <c r="I28" s="411">
        <f>[3]OTCHET!I78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+[3]OTCHET!D79+[3]OTCHET!D80</f>
        <v>#VALUE!</v>
      </c>
      <c r="E29" s="414">
        <f t="shared" si="1"/>
        <v>0</v>
      </c>
      <c r="F29" s="415">
        <f>+[3]OTCHET!F79+[3]OTCHET!F80</f>
        <v>0</v>
      </c>
      <c r="G29" s="416">
        <f>+[3]OTCHET!G79+[3]OTCHET!G80</f>
        <v>0</v>
      </c>
      <c r="H29" s="416">
        <f>+[3]OTCHET!H79+[3]OTCHET!H80</f>
        <v>0</v>
      </c>
      <c r="I29" s="417">
        <f>+[3]OTCHET!I79+[3]OTCHET!I80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[3]OTCHET!D91+[3]OTCHET!D94+[3]OTCHET!D95</f>
        <v>0</v>
      </c>
      <c r="E30" s="419">
        <f t="shared" si="1"/>
        <v>0</v>
      </c>
      <c r="F30" s="420">
        <f>[3]OTCHET!F91+[3]OTCHET!F94+[3]OTCHET!F95</f>
        <v>0</v>
      </c>
      <c r="G30" s="421">
        <f>[3]OTCHET!G91+[3]OTCHET!G94+[3]OTCHET!G95</f>
        <v>0</v>
      </c>
      <c r="H30" s="421">
        <f>[3]OTCHET!H91+[3]OTCHET!H94+[3]OTCHET!H95</f>
        <v>0</v>
      </c>
      <c r="I30" s="422">
        <f>[3]OTCHET!I91+[3]OTCHET!I94+[3]OTCHET!I95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[3]OTCHET!D109</f>
        <v>0</v>
      </c>
      <c r="E31" s="424">
        <f t="shared" si="1"/>
        <v>0</v>
      </c>
      <c r="F31" s="425">
        <f>[3]OTCHET!F109</f>
        <v>0</v>
      </c>
      <c r="G31" s="426">
        <f>[3]OTCHET!G109</f>
        <v>0</v>
      </c>
      <c r="H31" s="426">
        <f>[3]OTCHET!H109</f>
        <v>0</v>
      </c>
      <c r="I31" s="427">
        <f>[3]OTCHET!I109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[3]OTCHET!D113+[3]OTCHET!D122+[3]OTCHET!D138+[3]OTCHET!D139</f>
        <v>0</v>
      </c>
      <c r="E32" s="424">
        <f t="shared" si="1"/>
        <v>-400</v>
      </c>
      <c r="F32" s="425">
        <f>[3]OTCHET!F113+[3]OTCHET!F122+[3]OTCHET!F138+[3]OTCHET!F139</f>
        <v>-400</v>
      </c>
      <c r="G32" s="426">
        <f>[3]OTCHET!G113+[3]OTCHET!G122+[3]OTCHET!G138+[3]OTCHET!G139</f>
        <v>0</v>
      </c>
      <c r="H32" s="426">
        <f>[3]OTCHET!H113+[3]OTCHET!H122+[3]OTCHET!H138+[3]OTCHET!H139</f>
        <v>0</v>
      </c>
      <c r="I32" s="427">
        <f>[3]OTCHET!I113+[3]OTCHET!I122+[3]OTCHET!I138+[3]OTCHET!I139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[3]OTCHET!D126</f>
        <v>0</v>
      </c>
      <c r="E33" s="386">
        <f t="shared" si="1"/>
        <v>0</v>
      </c>
      <c r="F33" s="387">
        <f>[3]OTCHET!F126</f>
        <v>0</v>
      </c>
      <c r="G33" s="388">
        <f>[3]OTCHET!G126</f>
        <v>0</v>
      </c>
      <c r="H33" s="388">
        <f>[3]OTCHET!H126</f>
        <v>0</v>
      </c>
      <c r="I33" s="389">
        <f>[3]OTCHET!I126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+[3]OTCHET!D140</f>
        <v>0</v>
      </c>
      <c r="E36" s="442">
        <f t="shared" si="1"/>
        <v>0</v>
      </c>
      <c r="F36" s="443">
        <f>+[3]OTCHET!F140</f>
        <v>0</v>
      </c>
      <c r="G36" s="444">
        <f>+[3]OTCHET!G140</f>
        <v>0</v>
      </c>
      <c r="H36" s="444">
        <f>+[3]OTCHET!H140</f>
        <v>0</v>
      </c>
      <c r="I36" s="445">
        <f>+[3]OTCHET!I140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[3]OTCHET!D143+[3]OTCHET!D152+[3]OTCHET!D161</f>
        <v>0</v>
      </c>
      <c r="E37" s="447">
        <f t="shared" si="1"/>
        <v>-71395</v>
      </c>
      <c r="F37" s="448">
        <f>[3]OTCHET!F143+[3]OTCHET!F152+[3]OTCHET!F161</f>
        <v>-71395</v>
      </c>
      <c r="G37" s="449">
        <f>[3]OTCHET!G143+[3]OTCHET!G152+[3]OTCHET!G161</f>
        <v>0</v>
      </c>
      <c r="H37" s="449">
        <f>[3]OTCHET!H143+[3]OTCHET!H152+[3]OTCHET!H161</f>
        <v>0</v>
      </c>
      <c r="I37" s="450">
        <f>[3]OTCHET!I143+[3]OTCHET!I152+[3]OTCHET!I161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670438</v>
      </c>
      <c r="F38" s="455">
        <f t="shared" si="3"/>
        <v>670438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119121</v>
      </c>
      <c r="F39" s="461">
        <f t="shared" si="4"/>
        <v>119121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[3]OTCHET!D188</f>
        <v>0</v>
      </c>
      <c r="E40" s="318">
        <f t="shared" si="1"/>
        <v>14401</v>
      </c>
      <c r="F40" s="315">
        <f>[3]OTCHET!F188</f>
        <v>14401</v>
      </c>
      <c r="G40" s="302">
        <f>[3]OTCHET!G188</f>
        <v>0</v>
      </c>
      <c r="H40" s="302">
        <f>[3]OTCHET!H188</f>
        <v>0</v>
      </c>
      <c r="I40" s="303">
        <f>[3]OTCHET!I188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[3]OTCHET!D191</f>
        <v>0</v>
      </c>
      <c r="E41" s="319">
        <f t="shared" si="1"/>
        <v>100382</v>
      </c>
      <c r="F41" s="316">
        <f>[3]OTCHET!F191</f>
        <v>100382</v>
      </c>
      <c r="G41" s="306">
        <f>[3]OTCHET!G191</f>
        <v>0</v>
      </c>
      <c r="H41" s="306">
        <f>[3]OTCHET!H191</f>
        <v>0</v>
      </c>
      <c r="I41" s="307">
        <f>[3]OTCHET!I191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+[3]OTCHET!D197+[3]OTCHET!D205</f>
        <v>0</v>
      </c>
      <c r="E42" s="320">
        <f t="shared" si="1"/>
        <v>4338</v>
      </c>
      <c r="F42" s="317">
        <f>+[3]OTCHET!F197+[3]OTCHET!F205</f>
        <v>4338</v>
      </c>
      <c r="G42" s="310">
        <f>+[3]OTCHET!G197+[3]OTCHET!G205</f>
        <v>0</v>
      </c>
      <c r="H42" s="310">
        <f>+[3]OTCHET!H197+[3]OTCHET!H205</f>
        <v>0</v>
      </c>
      <c r="I42" s="311">
        <f>+[3]OTCHET!I197+[3]OTCHET!I205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+[3]OTCHET!D206+[3]OTCHET!D224+[3]OTCHET!D273</f>
        <v>0</v>
      </c>
      <c r="E43" s="475">
        <f t="shared" si="1"/>
        <v>156969</v>
      </c>
      <c r="F43" s="476">
        <f>+[3]OTCHET!F206+[3]OTCHET!F224+[3]OTCHET!F273</f>
        <v>156969</v>
      </c>
      <c r="G43" s="477">
        <f>+[3]OTCHET!G206+[3]OTCHET!G224+[3]OTCHET!G273</f>
        <v>0</v>
      </c>
      <c r="H43" s="477">
        <f>+[3]OTCHET!H206+[3]OTCHET!H224+[3]OTCHET!H273</f>
        <v>0</v>
      </c>
      <c r="I43" s="478">
        <f>+[3]OTCHET!I206+[3]OTCHET!I224+[3]OTCHET!I273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+[3]OTCHET!D228+[3]OTCHET!D234+[3]OTCHET!D237+[3]OTCHET!D238+[3]OTCHET!D239+[3]OTCHET!D240+[3]OTCHET!D241</f>
        <v>0</v>
      </c>
      <c r="E44" s="386">
        <f t="shared" si="1"/>
        <v>0</v>
      </c>
      <c r="F44" s="387">
        <f>+[3]OTCHET!F228+[3]OTCHET!F234+[3]OTCHET!F237+[3]OTCHET!F238+[3]OTCHET!F239+[3]OTCHET!F240+[3]OTCHET!F241</f>
        <v>0</v>
      </c>
      <c r="G44" s="388">
        <f>+[3]OTCHET!G228+[3]OTCHET!G234+[3]OTCHET!G237+[3]OTCHET!G238+[3]OTCHET!G239+[3]OTCHET!G240+[3]OTCHET!G241</f>
        <v>0</v>
      </c>
      <c r="H44" s="388">
        <f>+[3]OTCHET!H228+[3]OTCHET!H234+[3]OTCHET!H237+[3]OTCHET!H238+[3]OTCHET!H239+[3]OTCHET!H240+[3]OTCHET!H241</f>
        <v>0</v>
      </c>
      <c r="I44" s="389">
        <f>+[3]OTCHET!I228+[3]OTCHET!I234+[3]OTCHET!I237+[3]OTCHET!I238+[3]OTCHET!I239+[3]OTCHET!I240+[3]OTCHET!I241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+[3]OTCHET!D237+[3]OTCHET!D238+[3]OTCHET!D239+[3]OTCHET!D240+[3]OTCHET!D244+[3]OTCHET!D245+[3]OTCHET!D249</f>
        <v>#VALUE!</v>
      </c>
      <c r="E45" s="481">
        <f t="shared" si="1"/>
        <v>0</v>
      </c>
      <c r="F45" s="482">
        <f>+[3]OTCHET!F237+[3]OTCHET!F238+[3]OTCHET!F239+[3]OTCHET!F240+[3]OTCHET!F244+[3]OTCHET!F245+[3]OTCHET!F249</f>
        <v>0</v>
      </c>
      <c r="G45" s="483">
        <f>+[3]OTCHET!G237+[3]OTCHET!G238+[3]OTCHET!G239+[3]OTCHET!G240+[3]OTCHET!G244+[3]OTCHET!G245+[3]OTCHET!G249</f>
        <v>0</v>
      </c>
      <c r="H45" s="3">
        <f>+[3]OTCHET!H237+[3]OTCHET!H238+[3]OTCHET!H239+[3]OTCHET!H240+[3]OTCHET!H244+[3]OTCHET!H245+[3]OTCHET!H249</f>
        <v>0</v>
      </c>
      <c r="I45" s="484">
        <f>+[3]OTCHET!I237+[3]OTCHET!I238+[3]OTCHET!I239+[3]OTCHET!I240+[3]OTCHET!I244+[3]OTCHET!I245+[3]OTCHET!I249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+[3]OTCHET!D257+[3]OTCHET!D258+[3]OTCHET!D259+[3]OTCHET!D260</f>
        <v>0</v>
      </c>
      <c r="E46" s="475">
        <f t="shared" si="1"/>
        <v>391549</v>
      </c>
      <c r="F46" s="476">
        <f>+[3]OTCHET!F257+[3]OTCHET!F258+[3]OTCHET!F259+[3]OTCHET!F260</f>
        <v>391549</v>
      </c>
      <c r="G46" s="477">
        <f>+[3]OTCHET!G257+[3]OTCHET!G258+[3]OTCHET!G259+[3]OTCHET!G260</f>
        <v>0</v>
      </c>
      <c r="H46" s="477">
        <f>+[3]OTCHET!H257+[3]OTCHET!H258+[3]OTCHET!H259+[3]OTCHET!H260</f>
        <v>0</v>
      </c>
      <c r="I46" s="478">
        <f>+[3]OTCHET!I257+[3]OTCHET!I258+[3]OTCHET!I259+[3]OTCHET!I260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+[3]OTCHET!D258</f>
        <v>0</v>
      </c>
      <c r="E47" s="481">
        <f t="shared" si="1"/>
        <v>0</v>
      </c>
      <c r="F47" s="482">
        <f>+[3]OTCHET!F258</f>
        <v>0</v>
      </c>
      <c r="G47" s="483">
        <f>+[3]OTCHET!G258</f>
        <v>0</v>
      </c>
      <c r="H47" s="3">
        <f>+[3]OTCHET!H258</f>
        <v>0</v>
      </c>
      <c r="I47" s="484">
        <f>+[3]OTCHET!I258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+[3]OTCHET!D267+[3]OTCHET!D271+[3]OTCHET!D272</f>
        <v>0</v>
      </c>
      <c r="E48" s="424">
        <f t="shared" si="1"/>
        <v>0</v>
      </c>
      <c r="F48" s="420">
        <f>+[3]OTCHET!F267+[3]OTCHET!F271+[3]OTCHET!F272</f>
        <v>0</v>
      </c>
      <c r="G48" s="421">
        <f>+[3]OTCHET!G267+[3]OTCHET!G271+[3]OTCHET!G272</f>
        <v>0</v>
      </c>
      <c r="H48" s="421">
        <f>+[3]OTCHET!H267+[3]OTCHET!H271+[3]OTCHET!H272</f>
        <v>0</v>
      </c>
      <c r="I48" s="422">
        <f>+[3]OTCHET!I267+[3]OTCHET!I271+[3]OTCHET!I272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[3]OTCHET!D277+[3]OTCHET!D278+[3]OTCHET!D286+[3]OTCHET!D289</f>
        <v>0</v>
      </c>
      <c r="E49" s="424">
        <f t="shared" si="1"/>
        <v>2799</v>
      </c>
      <c r="F49" s="425">
        <f>[3]OTCHET!F277+[3]OTCHET!F278+[3]OTCHET!F286+[3]OTCHET!F289</f>
        <v>2799</v>
      </c>
      <c r="G49" s="426">
        <f>[3]OTCHET!G277+[3]OTCHET!G278+[3]OTCHET!G286+[3]OTCHET!G289</f>
        <v>0</v>
      </c>
      <c r="H49" s="426">
        <f>[3]OTCHET!H277+[3]OTCHET!H278+[3]OTCHET!H286+[3]OTCHET!H289</f>
        <v>0</v>
      </c>
      <c r="I49" s="427">
        <f>[3]OTCHET!I277+[3]OTCHET!I278+[3]OTCHET!I286+[3]OTCHET!I289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+[3]OTCHET!D290</f>
        <v>0</v>
      </c>
      <c r="E50" s="424">
        <f t="shared" si="1"/>
        <v>0</v>
      </c>
      <c r="F50" s="425">
        <f>+[3]OTCHET!F290</f>
        <v>0</v>
      </c>
      <c r="G50" s="426">
        <f>+[3]OTCHET!G290</f>
        <v>0</v>
      </c>
      <c r="H50" s="426">
        <f>+[3]OTCHET!H290</f>
        <v>0</v>
      </c>
      <c r="I50" s="427">
        <f>+[3]OTCHET!I290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+[3]OTCHET!D274</f>
        <v>0</v>
      </c>
      <c r="E51" s="386">
        <f>+F51+G51+H51+I51</f>
        <v>0</v>
      </c>
      <c r="F51" s="387">
        <f>+[3]OTCHET!F274</f>
        <v>0</v>
      </c>
      <c r="G51" s="388">
        <f>+[3]OTCHET!G274</f>
        <v>0</v>
      </c>
      <c r="H51" s="388">
        <f>+[3]OTCHET!H274</f>
        <v>0</v>
      </c>
      <c r="I51" s="389">
        <f>+[3]OTCHET!I274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+[3]OTCHET!D295</f>
        <v>0</v>
      </c>
      <c r="E52" s="386">
        <f t="shared" si="1"/>
        <v>0</v>
      </c>
      <c r="F52" s="387">
        <f>+[3]OTCHET!F295</f>
        <v>0</v>
      </c>
      <c r="G52" s="388">
        <f>+[3]OTCHET!G295</f>
        <v>0</v>
      </c>
      <c r="H52" s="388">
        <f>+[3]OTCHET!H295</f>
        <v>0</v>
      </c>
      <c r="I52" s="389">
        <f>+[3]OTCHET!I295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[3]OTCHET!D296</f>
        <v>плащания за попълване на държавния резерв</v>
      </c>
      <c r="E53" s="490">
        <f t="shared" si="1"/>
        <v>0</v>
      </c>
      <c r="F53" s="491">
        <f>[3]OTCHET!F296</f>
        <v>0</v>
      </c>
      <c r="G53" s="492">
        <f>[3]OTCHET!G296</f>
        <v>0</v>
      </c>
      <c r="H53" s="492">
        <f>[3]OTCHET!H296</f>
        <v>0</v>
      </c>
      <c r="I53" s="493">
        <f>[3]OTCHET!I296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[3]OTCHET!D298</f>
        <v>постъпления от продажба на държавния резерв (-)</v>
      </c>
      <c r="E54" s="497">
        <f t="shared" si="1"/>
        <v>0</v>
      </c>
      <c r="F54" s="498">
        <f>[3]OTCHET!F298</f>
        <v>0</v>
      </c>
      <c r="G54" s="499">
        <f>[3]OTCHET!G298</f>
        <v>0</v>
      </c>
      <c r="H54" s="499">
        <f>[3]OTCHET!H298</f>
        <v>0</v>
      </c>
      <c r="I54" s="500">
        <f>[3]OTCHET!I298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+[3]OTCHET!D299</f>
        <v>0</v>
      </c>
      <c r="E55" s="502">
        <f t="shared" si="1"/>
        <v>0</v>
      </c>
      <c r="F55" s="503">
        <f>+[3]OTCHET!F299</f>
        <v>0</v>
      </c>
      <c r="G55" s="504">
        <f>+[3]OTCHET!G299</f>
        <v>0</v>
      </c>
      <c r="H55" s="504">
        <f>+[3]OTCHET!H299</f>
        <v>0</v>
      </c>
      <c r="I55" s="505">
        <f>+[3]OTCHET!I299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308360</v>
      </c>
      <c r="F56" s="509">
        <f t="shared" si="5"/>
        <v>308360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+[3]OTCHET!D363+[3]OTCHET!D377+[3]OTCHET!D390</f>
        <v>0</v>
      </c>
      <c r="E57" s="512">
        <f t="shared" si="1"/>
        <v>0</v>
      </c>
      <c r="F57" s="513">
        <f>+[3]OTCHET!F363+[3]OTCHET!F377+[3]OTCHET!F390</f>
        <v>0</v>
      </c>
      <c r="G57" s="514">
        <f>+[3]OTCHET!G363+[3]OTCHET!G377+[3]OTCHET!G390</f>
        <v>0</v>
      </c>
      <c r="H57" s="514">
        <f>+[3]OTCHET!H363+[3]OTCHET!H377+[3]OTCHET!H390</f>
        <v>0</v>
      </c>
      <c r="I57" s="515">
        <f>+[3]OTCHET!I363+[3]OTCHET!I377+[3]OTCHET!I390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+[3]OTCHET!D385+[3]OTCHET!D393+[3]OTCHET!D398+[3]OTCHET!D401+[3]OTCHET!D404+[3]OTCHET!D407+[3]OTCHET!D408+[3]OTCHET!D411+[3]OTCHET!D424+[3]OTCHET!D425+[3]OTCHET!D426+[3]OTCHET!D427+[3]OTCHET!D428</f>
        <v>0</v>
      </c>
      <c r="E58" s="516">
        <f t="shared" si="1"/>
        <v>308360</v>
      </c>
      <c r="F58" s="517">
        <f>+[3]OTCHET!F385+[3]OTCHET!F393+[3]OTCHET!F398+[3]OTCHET!F401+[3]OTCHET!F404+[3]OTCHET!F407+[3]OTCHET!F408+[3]OTCHET!F411+[3]OTCHET!F424+[3]OTCHET!F425+[3]OTCHET!F426+[3]OTCHET!F427+[3]OTCHET!F428</f>
        <v>308360</v>
      </c>
      <c r="G58" s="518">
        <f>+[3]OTCHET!G385+[3]OTCHET!G393+[3]OTCHET!G398+[3]OTCHET!G401+[3]OTCHET!G404+[3]OTCHET!G407+[3]OTCHET!G408+[3]OTCHET!G411+[3]OTCHET!G424+[3]OTCHET!G425+[3]OTCHET!G426+[3]OTCHET!G427+[3]OTCHET!G428</f>
        <v>0</v>
      </c>
      <c r="H58" s="518">
        <f>+[3]OTCHET!H385+[3]OTCHET!H393+[3]OTCHET!H398+[3]OTCHET!H401+[3]OTCHET!H404+[3]OTCHET!H407+[3]OTCHET!H408+[3]OTCHET!H411+[3]OTCHET!H424+[3]OTCHET!H425+[3]OTCHET!H426+[3]OTCHET!H427+[3]OTCHET!H428</f>
        <v>0</v>
      </c>
      <c r="I58" s="519">
        <f>+[3]OTCHET!I385+[3]OTCHET!I393+[3]OTCHET!I398+[3]OTCHET!I401+[3]OTCHET!I404+[3]OTCHET!I407+[3]OTCHET!I408+[3]OTCHET!I411+[3]OTCHET!I424+[3]OTCHET!I425+[3]OTCHET!I426+[3]OTCHET!I427+[3]OTCHET!I428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+[3]OTCHET!D424+[3]OTCHET!D425+[3]OTCHET!D426+[3]OTCHET!D427+[3]OTCHET!D428</f>
        <v>0</v>
      </c>
      <c r="E59" s="520">
        <f t="shared" si="1"/>
        <v>0</v>
      </c>
      <c r="F59" s="521">
        <f>+[3]OTCHET!F424+[3]OTCHET!F425+[3]OTCHET!F426+[3]OTCHET!F427+[3]OTCHET!F428</f>
        <v>0</v>
      </c>
      <c r="G59" s="522">
        <f>+[3]OTCHET!G424+[3]OTCHET!G425+[3]OTCHET!G426+[3]OTCHET!G427+[3]OTCHET!G428</f>
        <v>0</v>
      </c>
      <c r="H59" s="522">
        <f>+[3]OTCHET!H424+[3]OTCHET!H425+[3]OTCHET!H426+[3]OTCHET!H427+[3]OTCHET!H428</f>
        <v>0</v>
      </c>
      <c r="I59" s="523">
        <f>+[3]OTCHET!I424+[3]OTCHET!I425+[3]OTCHET!I426+[3]OTCHET!I427+[3]OTCHET!I428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[3]OTCHET!D407</f>
        <v>0</v>
      </c>
      <c r="E60" s="526">
        <f t="shared" si="1"/>
        <v>0</v>
      </c>
      <c r="F60" s="527">
        <f>[3]OTCHET!F407</f>
        <v>0</v>
      </c>
      <c r="G60" s="528">
        <f>[3]OTCHET!G407</f>
        <v>0</v>
      </c>
      <c r="H60" s="528">
        <f>[3]OTCHET!H407</f>
        <v>0</v>
      </c>
      <c r="I60" s="529">
        <f>[3]OTCHET!I407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[3]OTCHET!D414</f>
        <v>0</v>
      </c>
      <c r="E62" s="447">
        <f t="shared" si="1"/>
        <v>0</v>
      </c>
      <c r="F62" s="448">
        <f>[3]OTCHET!F414</f>
        <v>0</v>
      </c>
      <c r="G62" s="449">
        <f>[3]OTCHET!G414</f>
        <v>0</v>
      </c>
      <c r="H62" s="449">
        <f>[3]OTCHET!H414</f>
        <v>0</v>
      </c>
      <c r="I62" s="450">
        <f>[3]OTCHET!I414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+[3]OTCHET!D250</f>
        <v>0</v>
      </c>
      <c r="E63" s="535">
        <f t="shared" si="1"/>
        <v>0</v>
      </c>
      <c r="F63" s="536">
        <f>+[3]OTCHET!F250</f>
        <v>0</v>
      </c>
      <c r="G63" s="537">
        <f>+[3]OTCHET!G250</f>
        <v>0</v>
      </c>
      <c r="H63" s="537">
        <f>+[3]OTCHET!H250</f>
        <v>0</v>
      </c>
      <c r="I63" s="538">
        <f>+[3]OTCHET!I250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-433873</v>
      </c>
      <c r="F64" s="542">
        <f t="shared" si="6"/>
        <v>-433873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433873</v>
      </c>
      <c r="F66" s="551">
        <f t="shared" ref="F66:I66" si="8">SUM(+F68+F76+F77+F84+F85+F86+F89+F90+F91+F92+F93+F94+F95)</f>
        <v>433873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+[3]OTCHET!D484+[3]OTCHET!D485+[3]OTCHET!D488+[3]OTCHET!D489+[3]OTCHET!D492+[3]OTCHET!D493+[3]OTCHET!D497</f>
        <v>#VALUE!</v>
      </c>
      <c r="E69" s="561">
        <f t="shared" si="1"/>
        <v>0</v>
      </c>
      <c r="F69" s="562">
        <f>+[3]OTCHET!F484+[3]OTCHET!F485+[3]OTCHET!F488+[3]OTCHET!F489+[3]OTCHET!F492+[3]OTCHET!F493+[3]OTCHET!F497</f>
        <v>0</v>
      </c>
      <c r="G69" s="563">
        <f>+[3]OTCHET!G484+[3]OTCHET!G485+[3]OTCHET!G488+[3]OTCHET!G489+[3]OTCHET!G492+[3]OTCHET!G493+[3]OTCHET!G497</f>
        <v>0</v>
      </c>
      <c r="H69" s="563">
        <f>+[3]OTCHET!H484+[3]OTCHET!H485+[3]OTCHET!H488+[3]OTCHET!H489+[3]OTCHET!H492+[3]OTCHET!H493+[3]OTCHET!H497</f>
        <v>0</v>
      </c>
      <c r="I69" s="564">
        <f>+[3]OTCHET!I484+[3]OTCHET!I485+[3]OTCHET!I488+[3]OTCHET!I489+[3]OTCHET!I492+[3]OTCHET!I493+[3]OTCHET!I497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+[3]OTCHET!D486+[3]OTCHET!D487+[3]OTCHET!D490+[3]OTCHET!D491+[3]OTCHET!D494+[3]OTCHET!D495+[3]OTCHET!D496+[3]OTCHET!D498</f>
        <v>#VALUE!</v>
      </c>
      <c r="E70" s="566">
        <f t="shared" si="1"/>
        <v>0</v>
      </c>
      <c r="F70" s="567">
        <f>+[3]OTCHET!F486+[3]OTCHET!F487+[3]OTCHET!F490+[3]OTCHET!F491+[3]OTCHET!F494+[3]OTCHET!F495+[3]OTCHET!F496+[3]OTCHET!F498</f>
        <v>0</v>
      </c>
      <c r="G70" s="568">
        <f>+[3]OTCHET!G486+[3]OTCHET!G487+[3]OTCHET!G490+[3]OTCHET!G491+[3]OTCHET!G494+[3]OTCHET!G495+[3]OTCHET!G496+[3]OTCHET!G498</f>
        <v>0</v>
      </c>
      <c r="H70" s="568">
        <f>+[3]OTCHET!H486+[3]OTCHET!H487+[3]OTCHET!H490+[3]OTCHET!H491+[3]OTCHET!H494+[3]OTCHET!H495+[3]OTCHET!H496+[3]OTCHET!H498</f>
        <v>0</v>
      </c>
      <c r="I70" s="569">
        <f>+[3]OTCHET!I486+[3]OTCHET!I487+[3]OTCHET!I490+[3]OTCHET!I491+[3]OTCHET!I494+[3]OTCHET!I495+[3]OTCHET!I496+[3]OTCHET!I498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+[3]OTCHET!D499</f>
        <v>0</v>
      </c>
      <c r="E71" s="566">
        <f t="shared" si="1"/>
        <v>0</v>
      </c>
      <c r="F71" s="567">
        <f>+[3]OTCHET!F499</f>
        <v>0</v>
      </c>
      <c r="G71" s="568">
        <f>+[3]OTCHET!G499</f>
        <v>0</v>
      </c>
      <c r="H71" s="568">
        <f>+[3]OTCHET!H499</f>
        <v>0</v>
      </c>
      <c r="I71" s="569">
        <f>+[3]OTCHET!I499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+[3]OTCHET!D504</f>
        <v>0</v>
      </c>
      <c r="E72" s="566">
        <f t="shared" si="1"/>
        <v>0</v>
      </c>
      <c r="F72" s="567">
        <f>+[3]OTCHET!F504</f>
        <v>0</v>
      </c>
      <c r="G72" s="568">
        <f>+[3]OTCHET!G504</f>
        <v>0</v>
      </c>
      <c r="H72" s="568">
        <f>+[3]OTCHET!H504</f>
        <v>0</v>
      </c>
      <c r="I72" s="569">
        <f>+[3]OTCHET!I504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+[3]OTCHET!D544</f>
        <v>с чуждестранни ценни книжа и финасови активи (+/-)</v>
      </c>
      <c r="E73" s="566">
        <f t="shared" si="1"/>
        <v>0</v>
      </c>
      <c r="F73" s="567">
        <f>+[3]OTCHET!F544</f>
        <v>0</v>
      </c>
      <c r="G73" s="568">
        <f>+[3]OTCHET!G544</f>
        <v>0</v>
      </c>
      <c r="H73" s="568">
        <f>+[3]OTCHET!H544</f>
        <v>0</v>
      </c>
      <c r="I73" s="569">
        <f>+[3]OTCHET!I544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+[3]OTCHET!D583+[3]OTCHET!D584</f>
        <v>#VALUE!</v>
      </c>
      <c r="E74" s="566">
        <f t="shared" si="1"/>
        <v>0</v>
      </c>
      <c r="F74" s="567">
        <f>+[3]OTCHET!F583+[3]OTCHET!F584</f>
        <v>0</v>
      </c>
      <c r="G74" s="568">
        <f>+[3]OTCHET!G583+[3]OTCHET!G584</f>
        <v>0</v>
      </c>
      <c r="H74" s="568">
        <f>+[3]OTCHET!H583+[3]OTCHET!H584</f>
        <v>0</v>
      </c>
      <c r="I74" s="569">
        <f>+[3]OTCHET!I583+[3]OTCHET!I584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+[3]OTCHET!D585+[3]OTCHET!D586+[3]OTCHET!D587</f>
        <v>#VALUE!</v>
      </c>
      <c r="E75" s="572">
        <f t="shared" si="1"/>
        <v>0</v>
      </c>
      <c r="F75" s="573">
        <f>+[3]OTCHET!F585+[3]OTCHET!F586+[3]OTCHET!F587</f>
        <v>0</v>
      </c>
      <c r="G75" s="574">
        <f>+[3]OTCHET!G585+[3]OTCHET!G586+[3]OTCHET!G587</f>
        <v>0</v>
      </c>
      <c r="H75" s="574">
        <f>+[3]OTCHET!H585+[3]OTCHET!H586+[3]OTCHET!H587</f>
        <v>0</v>
      </c>
      <c r="I75" s="575">
        <f>+[3]OTCHET!I585+[3]OTCHET!I586+[3]OTCHET!I587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[3]OTCHET!D463</f>
        <v>0</v>
      </c>
      <c r="E76" s="512">
        <f t="shared" si="1"/>
        <v>0</v>
      </c>
      <c r="F76" s="513">
        <f>[3]OTCHET!F463</f>
        <v>0</v>
      </c>
      <c r="G76" s="514">
        <f>[3]OTCHET!G463</f>
        <v>0</v>
      </c>
      <c r="H76" s="514">
        <f>[3]OTCHET!H463</f>
        <v>0</v>
      </c>
      <c r="I76" s="515">
        <f>[3]OTCHET!I463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+[3]OTCHET!D468+[3]OTCHET!D471</f>
        <v>#VALUE!</v>
      </c>
      <c r="E78" s="561">
        <f t="shared" si="1"/>
        <v>0</v>
      </c>
      <c r="F78" s="562">
        <f>+[3]OTCHET!F468+[3]OTCHET!F471</f>
        <v>0</v>
      </c>
      <c r="G78" s="563">
        <f>+[3]OTCHET!G468+[3]OTCHET!G471</f>
        <v>0</v>
      </c>
      <c r="H78" s="563">
        <f>+[3]OTCHET!H468+[3]OTCHET!H471</f>
        <v>0</v>
      </c>
      <c r="I78" s="564">
        <f>+[3]OTCHET!I468+[3]OTCHET!I471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+[3]OTCHET!D469+[3]OTCHET!D472</f>
        <v>#VALUE!</v>
      </c>
      <c r="E79" s="566">
        <f t="shared" si="1"/>
        <v>0</v>
      </c>
      <c r="F79" s="567">
        <f>+[3]OTCHET!F469+[3]OTCHET!F472</f>
        <v>0</v>
      </c>
      <c r="G79" s="568">
        <f>+[3]OTCHET!G469+[3]OTCHET!G472</f>
        <v>0</v>
      </c>
      <c r="H79" s="568">
        <f>+[3]OTCHET!H469+[3]OTCHET!H472</f>
        <v>0</v>
      </c>
      <c r="I79" s="569">
        <f>+[3]OTCHET!I469+[3]OTCHET!I472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[3]OTCHET!D473</f>
        <v>0</v>
      </c>
      <c r="E80" s="566">
        <f t="shared" si="1"/>
        <v>0</v>
      </c>
      <c r="F80" s="567">
        <f>[3]OTCHET!F473</f>
        <v>0</v>
      </c>
      <c r="G80" s="568">
        <f>[3]OTCHET!G473</f>
        <v>0</v>
      </c>
      <c r="H80" s="568">
        <f>[3]OTCHET!H473</f>
        <v>0</v>
      </c>
      <c r="I80" s="569">
        <f>[3]OTCHET!I473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+[3]OTCHET!D481</f>
        <v>предоставени заеми на крайни бенефициенти (-)</v>
      </c>
      <c r="E82" s="566">
        <f t="shared" si="1"/>
        <v>0</v>
      </c>
      <c r="F82" s="567">
        <f>+[3]OTCHET!F481</f>
        <v>0</v>
      </c>
      <c r="G82" s="568">
        <f>+[3]OTCHET!G481</f>
        <v>0</v>
      </c>
      <c r="H82" s="568">
        <f>+[3]OTCHET!H481</f>
        <v>0</v>
      </c>
      <c r="I82" s="569">
        <f>+[3]OTCHET!I481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+[3]OTCHET!D482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+[3]OTCHET!F482</f>
        <v>0</v>
      </c>
      <c r="G83" s="574">
        <f>+[3]OTCHET!G482</f>
        <v>0</v>
      </c>
      <c r="H83" s="574">
        <f>+[3]OTCHET!H482</f>
        <v>0</v>
      </c>
      <c r="I83" s="575">
        <f>+[3]OTCHET!I482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[3]OTCHET!D537</f>
        <v>0</v>
      </c>
      <c r="E84" s="512">
        <f t="shared" si="1"/>
        <v>0</v>
      </c>
      <c r="F84" s="513">
        <f>[3]OTCHET!F537</f>
        <v>0</v>
      </c>
      <c r="G84" s="514">
        <f>[3]OTCHET!G537</f>
        <v>0</v>
      </c>
      <c r="H84" s="514">
        <f>[3]OTCHET!H537</f>
        <v>0</v>
      </c>
      <c r="I84" s="515">
        <f>[3]OTCHET!I537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[3]OTCHET!D538</f>
        <v>0</v>
      </c>
      <c r="E85" s="516">
        <f t="shared" si="1"/>
        <v>0</v>
      </c>
      <c r="F85" s="517">
        <f>[3]OTCHET!F538</f>
        <v>0</v>
      </c>
      <c r="G85" s="518">
        <f>[3]OTCHET!G538</f>
        <v>0</v>
      </c>
      <c r="H85" s="518">
        <f>[3]OTCHET!H538</f>
        <v>0</v>
      </c>
      <c r="I85" s="519">
        <f>[3]OTCHET!I538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429401</v>
      </c>
      <c r="F86" s="521">
        <f t="shared" ref="F86:I86" si="11">+F87+F88</f>
        <v>429401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+[3]OTCHET!D505+[3]OTCHET!D514+[3]OTCHET!D518+[3]OTCHET!D545</f>
        <v>#VALUE!</v>
      </c>
      <c r="E87" s="561">
        <f t="shared" si="1"/>
        <v>0</v>
      </c>
      <c r="F87" s="562">
        <f>+[3]OTCHET!F505+[3]OTCHET!F514+[3]OTCHET!F518+[3]OTCHET!F545</f>
        <v>0</v>
      </c>
      <c r="G87" s="563">
        <f>+[3]OTCHET!G505+[3]OTCHET!G514+[3]OTCHET!G518+[3]OTCHET!G545</f>
        <v>0</v>
      </c>
      <c r="H87" s="563">
        <f>+[3]OTCHET!H505+[3]OTCHET!H514+[3]OTCHET!H518+[3]OTCHET!H545</f>
        <v>0</v>
      </c>
      <c r="I87" s="564">
        <f>+[3]OTCHET!I505+[3]OTCHET!I514+[3]OTCHET!I518+[3]OTCHET!I545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+[3]OTCHET!D523+[3]OTCHET!D526+[3]OTCHET!D546</f>
        <v>0</v>
      </c>
      <c r="E88" s="572">
        <f t="shared" si="1"/>
        <v>429401</v>
      </c>
      <c r="F88" s="573">
        <f>+[3]OTCHET!F523+[3]OTCHET!F526+[3]OTCHET!F546</f>
        <v>429401</v>
      </c>
      <c r="G88" s="574">
        <f>+[3]OTCHET!G523+[3]OTCHET!G526+[3]OTCHET!G546</f>
        <v>0</v>
      </c>
      <c r="H88" s="574">
        <f>+[3]OTCHET!H523+[3]OTCHET!H526+[3]OTCHET!H546</f>
        <v>0</v>
      </c>
      <c r="I88" s="575">
        <f>+[3]OTCHET!I523+[3]OTCHET!I526+[3]OTCHET!I546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[3]OTCHET!D533</f>
        <v>0</v>
      </c>
      <c r="E89" s="512">
        <f t="shared" ref="E89:E96" si="12">+F89+G89+H89+I89</f>
        <v>4472</v>
      </c>
      <c r="F89" s="513">
        <f>[3]OTCHET!F533</f>
        <v>4472</v>
      </c>
      <c r="G89" s="514">
        <f>[3]OTCHET!G533</f>
        <v>0</v>
      </c>
      <c r="H89" s="514">
        <f>[3]OTCHET!H533</f>
        <v>0</v>
      </c>
      <c r="I89" s="515">
        <f>[3]OTCHET!I533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+[3]OTCHET!D569+[3]OTCHET!D570+[3]OTCHET!D571+[3]OTCHET!D572+[3]OTCHET!D573+[3]OTCHET!D574</f>
        <v>#VALUE!</v>
      </c>
      <c r="E90" s="516">
        <f t="shared" si="12"/>
        <v>0</v>
      </c>
      <c r="F90" s="517">
        <f>+[3]OTCHET!F569+[3]OTCHET!F570+[3]OTCHET!F571+[3]OTCHET!F572+[3]OTCHET!F573+[3]OTCHET!F574</f>
        <v>0</v>
      </c>
      <c r="G90" s="518">
        <f>+[3]OTCHET!G569+[3]OTCHET!G570+[3]OTCHET!G571+[3]OTCHET!G572+[3]OTCHET!G573+[3]OTCHET!G574</f>
        <v>0</v>
      </c>
      <c r="H90" s="518">
        <f>+[3]OTCHET!H569+[3]OTCHET!H570+[3]OTCHET!H571+[3]OTCHET!H572+[3]OTCHET!H573+[3]OTCHET!H574</f>
        <v>0</v>
      </c>
      <c r="I90" s="519">
        <f>+[3]OTCHET!I569+[3]OTCHET!I570+[3]OTCHET!I571+[3]OTCHET!I572+[3]OTCHET!I573+[3]OTCHET!I574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+[3]OTCHET!D575+[3]OTCHET!D576+[3]OTCHET!D577+[3]OTCHET!D578+[3]OTCHET!D579+[3]OTCHET!D580+[3]OTCHET!D581</f>
        <v>#VALUE!</v>
      </c>
      <c r="E91" s="424">
        <f t="shared" si="12"/>
        <v>0</v>
      </c>
      <c r="F91" s="425">
        <f>+[3]OTCHET!F575+[3]OTCHET!F576+[3]OTCHET!F577+[3]OTCHET!F578+[3]OTCHET!F579+[3]OTCHET!F580+[3]OTCHET!F581</f>
        <v>0</v>
      </c>
      <c r="G91" s="426">
        <f>+[3]OTCHET!G575+[3]OTCHET!G576+[3]OTCHET!G577+[3]OTCHET!G578+[3]OTCHET!G579+[3]OTCHET!G580+[3]OTCHET!G581</f>
        <v>0</v>
      </c>
      <c r="H91" s="426">
        <f>+[3]OTCHET!H575+[3]OTCHET!H576+[3]OTCHET!H577+[3]OTCHET!H578+[3]OTCHET!H579+[3]OTCHET!H580+[3]OTCHET!H581</f>
        <v>0</v>
      </c>
      <c r="I91" s="427">
        <f>+[3]OTCHET!I575+[3]OTCHET!I576+[3]OTCHET!I577+[3]OTCHET!I578+[3]OTCHET!I579+[3]OTCHET!I580+[3]OTCHET!I581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+[3]OTCHET!D582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+[3]OTCHET!F582</f>
        <v>0</v>
      </c>
      <c r="G92" s="426">
        <f>+[3]OTCHET!G582</f>
        <v>0</v>
      </c>
      <c r="H92" s="426">
        <f>+[3]OTCHET!H582</f>
        <v>0</v>
      </c>
      <c r="I92" s="427">
        <f>+[3]OTCHET!I582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+[3]OTCHET!D589+[3]OTCHET!D590</f>
        <v>#VALUE!</v>
      </c>
      <c r="E93" s="424">
        <f t="shared" si="12"/>
        <v>0</v>
      </c>
      <c r="F93" s="425">
        <f>+[3]OTCHET!F589+[3]OTCHET!F590</f>
        <v>0</v>
      </c>
      <c r="G93" s="426">
        <f>+[3]OTCHET!G589+[3]OTCHET!G590</f>
        <v>0</v>
      </c>
      <c r="H93" s="426">
        <f>+[3]OTCHET!H589+[3]OTCHET!H590</f>
        <v>0</v>
      </c>
      <c r="I93" s="427">
        <f>+[3]OTCHET!I589+[3]OTCHET!I590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+[3]OTCHET!D591+[3]OTCHET!D592</f>
        <v>#VALUE!</v>
      </c>
      <c r="E94" s="424">
        <f t="shared" si="12"/>
        <v>0</v>
      </c>
      <c r="F94" s="425">
        <f>+[3]OTCHET!F591+[3]OTCHET!F592</f>
        <v>0</v>
      </c>
      <c r="G94" s="426">
        <f>+[3]OTCHET!G591+[3]OTCHET!G592</f>
        <v>0</v>
      </c>
      <c r="H94" s="426">
        <f>+[3]OTCHET!H591+[3]OTCHET!H592</f>
        <v>0</v>
      </c>
      <c r="I94" s="427">
        <f>+[3]OTCHET!I591+[3]OTCHET!I592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[3]OTCHET!D593</f>
        <v>0</v>
      </c>
      <c r="E95" s="386">
        <f t="shared" si="12"/>
        <v>0</v>
      </c>
      <c r="F95" s="387">
        <f>[3]OTCHET!F593</f>
        <v>0</v>
      </c>
      <c r="G95" s="388">
        <f>[3]OTCHET!G593</f>
        <v>0</v>
      </c>
      <c r="H95" s="388">
        <f>[3]OTCHET!H593</f>
        <v>0</v>
      </c>
      <c r="I95" s="389">
        <f>[3]OTCHET!I593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+[3]OTCHET!D596</f>
        <v>покупко-продажба на валута (+/-)</v>
      </c>
      <c r="E96" s="582">
        <f t="shared" si="12"/>
        <v>0</v>
      </c>
      <c r="F96" s="583">
        <f>+[3]OTCHET!F596</f>
        <v>0</v>
      </c>
      <c r="G96" s="584">
        <f>+[3]OTCHET!G596</f>
        <v>0</v>
      </c>
      <c r="H96" s="584">
        <f>+[3]OTCHET!H596</f>
        <v>0</v>
      </c>
      <c r="I96" s="585">
        <f>+[3]OTCHET!I596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90" workbookViewId="0">
      <selection activeCell="A99" sqref="A99:I10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43281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596" t="str">
        <f>[4]OTCHET!D15</f>
        <v>ФИНАНСОВО-ПРАВНА ФОРМА</v>
      </c>
      <c r="E15" s="278">
        <f>[4]OTCHET!E15</f>
        <v>98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[4]OTCHET!D22+[4]OTCHET!D28+[4]OTCHET!D33+[4]OTCHET!D39+[4]OTCHET!D47+[4]OTCHET!D52+[4]OTCHET!D58+[4]OTCHET!D61+[4]OTCHET!D64+[4]OTCHET!D65+[4]OTCHET!D72+[4]OTCHET!D73+[4]OTCHET!D74</f>
        <v>0</v>
      </c>
      <c r="E23" s="381">
        <f t="shared" ref="E23:E88" si="1">+F23+G23+H23+I23</f>
        <v>0</v>
      </c>
      <c r="F23" s="382">
        <f>[4]OTCHET!F22+[4]OTCHET!F28+[4]OTCHET!F33+[4]OTCHET!F39+[4]OTCHET!F47+[4]OTCHET!F52+[4]OTCHET!F58+[4]OTCHET!F61+[4]OTCHET!F64+[4]OTCHET!F65+[4]OTCHET!F72+[4]OTCHET!F73+[4]OTCHET!F74</f>
        <v>0</v>
      </c>
      <c r="G23" s="383">
        <f>[4]OTCHET!G22+[4]OTCHET!G28+[4]OTCHET!G33+[4]OTCHET!G39+[4]OTCHET!G47+[4]OTCHET!G52+[4]OTCHET!G58+[4]OTCHET!G61+[4]OTCHET!G64+[4]OTCHET!G65+[4]OTCHET!G72+[4]OTCHET!G73+[4]OTCHET!G74</f>
        <v>0</v>
      </c>
      <c r="H23" s="383">
        <f>[4]OTCHET!H22+[4]OTCHET!H28+[4]OTCHET!H33+[4]OTCHET!H39+[4]OTCHET!H47+[4]OTCHET!H52+[4]OTCHET!H58+[4]OTCHET!H61+[4]OTCHET!H64+[4]OTCHET!H65+[4]OTCHET!H72+[4]OTCHET!H73+[4]OTCHET!H74</f>
        <v>0</v>
      </c>
      <c r="I23" s="384">
        <f>[4]OTCHET!I22+[4]OTCHET!I28+[4]OTCHET!I33+[4]OTCHET!I39+[4]OTCHET!I47+[4]OTCHET!I52+[4]OTCHET!I58+[4]OTCHET!I61+[4]OTCHET!I64+[4]OTCHET!I65+[4]OTCHET!I72+[4]OTCHET!I73+[4]OTCHET!I74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[4]OTCHET!D75</f>
        <v>0</v>
      </c>
      <c r="E26" s="396">
        <f t="shared" si="1"/>
        <v>0</v>
      </c>
      <c r="F26" s="397">
        <f>[4]OTCHET!F75</f>
        <v>0</v>
      </c>
      <c r="G26" s="398">
        <f>[4]OTCHET!G75</f>
        <v>0</v>
      </c>
      <c r="H26" s="398">
        <f>[4]OTCHET!H75</f>
        <v>0</v>
      </c>
      <c r="I26" s="399">
        <f>[4]OTCHET!I75</f>
        <v>0</v>
      </c>
    </row>
    <row r="27" spans="1:9" ht="15.75">
      <c r="A27" s="400" t="s">
        <v>40</v>
      </c>
      <c r="B27" s="401" t="s">
        <v>41</v>
      </c>
      <c r="C27" s="400"/>
      <c r="D27" s="402" t="str">
        <f>[4]OTCHET!D76</f>
        <v>вноски от приходи на държавни (общински) предприятия и институции</v>
      </c>
      <c r="E27" s="402">
        <f t="shared" si="1"/>
        <v>0</v>
      </c>
      <c r="F27" s="403">
        <f>[4]OTCHET!F76</f>
        <v>0</v>
      </c>
      <c r="G27" s="404">
        <f>[4]OTCHET!G76</f>
        <v>0</v>
      </c>
      <c r="H27" s="404">
        <f>[4]OTCHET!H76</f>
        <v>0</v>
      </c>
      <c r="I27" s="405">
        <f>[4]OTCHET!I76</f>
        <v>0</v>
      </c>
    </row>
    <row r="28" spans="1:9" ht="15.75">
      <c r="A28" s="406" t="s">
        <v>42</v>
      </c>
      <c r="B28" s="407" t="s">
        <v>43</v>
      </c>
      <c r="C28" s="406"/>
      <c r="D28" s="408" t="str">
        <f>[4]OTCHET!D78</f>
        <v>нетни приходи от продажби на услуги, стоки и продукция</v>
      </c>
      <c r="E28" s="408">
        <f t="shared" si="1"/>
        <v>0</v>
      </c>
      <c r="F28" s="409">
        <f>[4]OTCHET!F78</f>
        <v>0</v>
      </c>
      <c r="G28" s="410">
        <f>[4]OTCHET!G78</f>
        <v>0</v>
      </c>
      <c r="H28" s="410">
        <f>[4]OTCHET!H78</f>
        <v>0</v>
      </c>
      <c r="I28" s="411">
        <f>[4]OTCHET!I78</f>
        <v>0</v>
      </c>
    </row>
    <row r="29" spans="1:9" ht="15.75">
      <c r="A29" s="412" t="s">
        <v>44</v>
      </c>
      <c r="B29" s="413" t="s">
        <v>45</v>
      </c>
      <c r="C29" s="412"/>
      <c r="D29" s="414" t="e">
        <f>+[4]OTCHET!D79+[4]OTCHET!D80</f>
        <v>#VALUE!</v>
      </c>
      <c r="E29" s="414">
        <f t="shared" si="1"/>
        <v>0</v>
      </c>
      <c r="F29" s="415">
        <f>+[4]OTCHET!F79+[4]OTCHET!F80</f>
        <v>0</v>
      </c>
      <c r="G29" s="416">
        <f>+[4]OTCHET!G79+[4]OTCHET!G80</f>
        <v>0</v>
      </c>
      <c r="H29" s="416">
        <f>+[4]OTCHET!H79+[4]OTCHET!H80</f>
        <v>0</v>
      </c>
      <c r="I29" s="417">
        <f>+[4]OTCHET!I79+[4]OTCHET!I80</f>
        <v>0</v>
      </c>
    </row>
    <row r="30" spans="1:9" ht="15.75">
      <c r="A30" s="418" t="s">
        <v>46</v>
      </c>
      <c r="B30" s="418" t="s">
        <v>47</v>
      </c>
      <c r="C30" s="418"/>
      <c r="D30" s="419">
        <f>[4]OTCHET!D91+[4]OTCHET!D94+[4]OTCHET!D95</f>
        <v>0</v>
      </c>
      <c r="E30" s="419">
        <f t="shared" si="1"/>
        <v>0</v>
      </c>
      <c r="F30" s="420">
        <f>[4]OTCHET!F91+[4]OTCHET!F94+[4]OTCHET!F95</f>
        <v>0</v>
      </c>
      <c r="G30" s="421">
        <f>[4]OTCHET!G91+[4]OTCHET!G94+[4]OTCHET!G95</f>
        <v>0</v>
      </c>
      <c r="H30" s="421">
        <f>[4]OTCHET!H91+[4]OTCHET!H94+[4]OTCHET!H95</f>
        <v>0</v>
      </c>
      <c r="I30" s="422">
        <f>[4]OTCHET!I91+[4]OTCHET!I94+[4]OTCHET!I95</f>
        <v>0</v>
      </c>
    </row>
    <row r="31" spans="1:9" ht="15.75">
      <c r="A31" s="423" t="s">
        <v>48</v>
      </c>
      <c r="B31" s="423" t="s">
        <v>49</v>
      </c>
      <c r="C31" s="423"/>
      <c r="D31" s="424">
        <f>[4]OTCHET!D109</f>
        <v>0</v>
      </c>
      <c r="E31" s="424">
        <f t="shared" si="1"/>
        <v>0</v>
      </c>
      <c r="F31" s="425">
        <f>[4]OTCHET!F109</f>
        <v>0</v>
      </c>
      <c r="G31" s="426">
        <f>[4]OTCHET!G109</f>
        <v>0</v>
      </c>
      <c r="H31" s="426">
        <f>[4]OTCHET!H109</f>
        <v>0</v>
      </c>
      <c r="I31" s="427">
        <f>[4]OTCHET!I109</f>
        <v>0</v>
      </c>
    </row>
    <row r="32" spans="1:9" ht="15.75">
      <c r="A32" s="423" t="s">
        <v>50</v>
      </c>
      <c r="B32" s="423" t="s">
        <v>51</v>
      </c>
      <c r="C32" s="423"/>
      <c r="D32" s="424">
        <f>[4]OTCHET!D113+[4]OTCHET!D122+[4]OTCHET!D138+[4]OTCHET!D139</f>
        <v>0</v>
      </c>
      <c r="E32" s="424">
        <f t="shared" si="1"/>
        <v>0</v>
      </c>
      <c r="F32" s="425">
        <f>[4]OTCHET!F113+[4]OTCHET!F122+[4]OTCHET!F138+[4]OTCHET!F139</f>
        <v>0</v>
      </c>
      <c r="G32" s="426">
        <f>[4]OTCHET!G113+[4]OTCHET!G122+[4]OTCHET!G138+[4]OTCHET!G139</f>
        <v>0</v>
      </c>
      <c r="H32" s="426">
        <f>[4]OTCHET!H113+[4]OTCHET!H122+[4]OTCHET!H138+[4]OTCHET!H139</f>
        <v>0</v>
      </c>
      <c r="I32" s="427">
        <f>[4]OTCHET!I113+[4]OTCHET!I122+[4]OTCHET!I138+[4]OTCHET!I139</f>
        <v>0</v>
      </c>
    </row>
    <row r="33" spans="1:9" ht="15.75">
      <c r="A33" s="428" t="s">
        <v>52</v>
      </c>
      <c r="B33" s="429" t="s">
        <v>53</v>
      </c>
      <c r="C33" s="428"/>
      <c r="D33" s="386">
        <f>[4]OTCHET!D126</f>
        <v>0</v>
      </c>
      <c r="E33" s="386">
        <f t="shared" si="1"/>
        <v>0</v>
      </c>
      <c r="F33" s="387">
        <f>[4]OTCHET!F126</f>
        <v>0</v>
      </c>
      <c r="G33" s="388">
        <f>[4]OTCHET!G126</f>
        <v>0</v>
      </c>
      <c r="H33" s="388">
        <f>[4]OTCHET!H126</f>
        <v>0</v>
      </c>
      <c r="I33" s="389">
        <f>[4]OTCHET!I126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+[4]OTCHET!D140</f>
        <v>0</v>
      </c>
      <c r="E36" s="442">
        <f t="shared" si="1"/>
        <v>0</v>
      </c>
      <c r="F36" s="443">
        <f>+[4]OTCHET!F140</f>
        <v>0</v>
      </c>
      <c r="G36" s="444">
        <f>+[4]OTCHET!G140</f>
        <v>0</v>
      </c>
      <c r="H36" s="444">
        <f>+[4]OTCHET!H140</f>
        <v>0</v>
      </c>
      <c r="I36" s="445">
        <f>+[4]OTCHET!I140</f>
        <v>0</v>
      </c>
    </row>
    <row r="37" spans="1:9" ht="15.75">
      <c r="A37" s="446" t="s">
        <v>56</v>
      </c>
      <c r="B37" s="446" t="s">
        <v>57</v>
      </c>
      <c r="C37" s="446"/>
      <c r="D37" s="447">
        <f>[4]OTCHET!D143+[4]OTCHET!D152+[4]OTCHET!D161</f>
        <v>0</v>
      </c>
      <c r="E37" s="447">
        <f t="shared" si="1"/>
        <v>0</v>
      </c>
      <c r="F37" s="448">
        <f>[4]OTCHET!F143+[4]OTCHET!F152+[4]OTCHET!F161</f>
        <v>0</v>
      </c>
      <c r="G37" s="449">
        <f>[4]OTCHET!G143+[4]OTCHET!G152+[4]OTCHET!G161</f>
        <v>0</v>
      </c>
      <c r="H37" s="449">
        <f>[4]OTCHET!H143+[4]OTCHET!H152+[4]OTCHET!H161</f>
        <v>0</v>
      </c>
      <c r="I37" s="450">
        <f>[4]OTCHET!I143+[4]OTCHET!I152+[4]OTCHET!I161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1102043</v>
      </c>
      <c r="F38" s="455">
        <f t="shared" si="3"/>
        <v>1102043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78922</v>
      </c>
      <c r="F39" s="461">
        <f t="shared" si="4"/>
        <v>78922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[4]OTCHET!D188</f>
        <v>0</v>
      </c>
      <c r="E40" s="318">
        <f t="shared" si="1"/>
        <v>43028</v>
      </c>
      <c r="F40" s="315">
        <f>[4]OTCHET!F188</f>
        <v>43028</v>
      </c>
      <c r="G40" s="302">
        <f>[4]OTCHET!G188</f>
        <v>0</v>
      </c>
      <c r="H40" s="302">
        <f>[4]OTCHET!H188</f>
        <v>0</v>
      </c>
      <c r="I40" s="303">
        <f>[4]OTCHET!I188</f>
        <v>0</v>
      </c>
    </row>
    <row r="41" spans="1:9" ht="15.75">
      <c r="A41" s="467" t="s">
        <v>63</v>
      </c>
      <c r="B41" s="468" t="s">
        <v>64</v>
      </c>
      <c r="C41" s="469"/>
      <c r="D41" s="319">
        <f>[4]OTCHET!D191</f>
        <v>0</v>
      </c>
      <c r="E41" s="319">
        <f t="shared" si="1"/>
        <v>27493</v>
      </c>
      <c r="F41" s="316">
        <f>[4]OTCHET!F191</f>
        <v>27493</v>
      </c>
      <c r="G41" s="306">
        <f>[4]OTCHET!G191</f>
        <v>0</v>
      </c>
      <c r="H41" s="306">
        <f>[4]OTCHET!H191</f>
        <v>0</v>
      </c>
      <c r="I41" s="307">
        <f>[4]OTCHET!I191</f>
        <v>0</v>
      </c>
    </row>
    <row r="42" spans="1:9" ht="15.75">
      <c r="A42" s="470" t="s">
        <v>65</v>
      </c>
      <c r="B42" s="471" t="s">
        <v>66</v>
      </c>
      <c r="C42" s="472"/>
      <c r="D42" s="320">
        <f>+[4]OTCHET!D197+[4]OTCHET!D205</f>
        <v>0</v>
      </c>
      <c r="E42" s="320">
        <f t="shared" si="1"/>
        <v>8401</v>
      </c>
      <c r="F42" s="317">
        <f>+[4]OTCHET!F197+[4]OTCHET!F205</f>
        <v>8401</v>
      </c>
      <c r="G42" s="310">
        <f>+[4]OTCHET!G197+[4]OTCHET!G205</f>
        <v>0</v>
      </c>
      <c r="H42" s="310">
        <f>+[4]OTCHET!H197+[4]OTCHET!H205</f>
        <v>0</v>
      </c>
      <c r="I42" s="311">
        <f>+[4]OTCHET!I197+[4]OTCHET!I205</f>
        <v>0</v>
      </c>
    </row>
    <row r="43" spans="1:9" ht="15.75">
      <c r="A43" s="473" t="s">
        <v>67</v>
      </c>
      <c r="B43" s="474" t="s">
        <v>68</v>
      </c>
      <c r="C43" s="473"/>
      <c r="D43" s="475">
        <f>+[4]OTCHET!D206+[4]OTCHET!D224+[4]OTCHET!D273</f>
        <v>0</v>
      </c>
      <c r="E43" s="475">
        <f t="shared" si="1"/>
        <v>0</v>
      </c>
      <c r="F43" s="476">
        <f>+[4]OTCHET!F206+[4]OTCHET!F224+[4]OTCHET!F273</f>
        <v>0</v>
      </c>
      <c r="G43" s="477">
        <f>+[4]OTCHET!G206+[4]OTCHET!G224+[4]OTCHET!G273</f>
        <v>0</v>
      </c>
      <c r="H43" s="477">
        <f>+[4]OTCHET!H206+[4]OTCHET!H224+[4]OTCHET!H273</f>
        <v>0</v>
      </c>
      <c r="I43" s="478">
        <f>+[4]OTCHET!I206+[4]OTCHET!I224+[4]OTCHET!I273</f>
        <v>0</v>
      </c>
    </row>
    <row r="44" spans="1:9" ht="15.75">
      <c r="A44" s="479" t="s">
        <v>69</v>
      </c>
      <c r="B44" s="385" t="s">
        <v>70</v>
      </c>
      <c r="C44" s="479"/>
      <c r="D44" s="386">
        <f>+[4]OTCHET!D228+[4]OTCHET!D234+[4]OTCHET!D237+[4]OTCHET!D238+[4]OTCHET!D239+[4]OTCHET!D240+[4]OTCHET!D241</f>
        <v>0</v>
      </c>
      <c r="E44" s="386">
        <f t="shared" si="1"/>
        <v>0</v>
      </c>
      <c r="F44" s="387">
        <f>+[4]OTCHET!F228+[4]OTCHET!F234+[4]OTCHET!F237+[4]OTCHET!F238+[4]OTCHET!F239+[4]OTCHET!F240+[4]OTCHET!F241</f>
        <v>0</v>
      </c>
      <c r="G44" s="388">
        <f>+[4]OTCHET!G228+[4]OTCHET!G234+[4]OTCHET!G237+[4]OTCHET!G238+[4]OTCHET!G239+[4]OTCHET!G240+[4]OTCHET!G241</f>
        <v>0</v>
      </c>
      <c r="H44" s="388">
        <f>+[4]OTCHET!H228+[4]OTCHET!H234+[4]OTCHET!H237+[4]OTCHET!H238+[4]OTCHET!H239+[4]OTCHET!H240+[4]OTCHET!H241</f>
        <v>0</v>
      </c>
      <c r="I44" s="389">
        <f>+[4]OTCHET!I228+[4]OTCHET!I234+[4]OTCHET!I237+[4]OTCHET!I238+[4]OTCHET!I239+[4]OTCHET!I240+[4]OTCHET!I241</f>
        <v>0</v>
      </c>
    </row>
    <row r="45" spans="1:9" ht="15.75">
      <c r="A45" s="480" t="s">
        <v>71</v>
      </c>
      <c r="B45" s="480" t="s">
        <v>72</v>
      </c>
      <c r="C45" s="480"/>
      <c r="D45" s="481" t="e">
        <f>+[4]OTCHET!D237+[4]OTCHET!D238+[4]OTCHET!D239+[4]OTCHET!D240+[4]OTCHET!D244+[4]OTCHET!D245+[4]OTCHET!D249</f>
        <v>#VALUE!</v>
      </c>
      <c r="E45" s="481">
        <f t="shared" si="1"/>
        <v>0</v>
      </c>
      <c r="F45" s="482">
        <f>+[4]OTCHET!F237+[4]OTCHET!F238+[4]OTCHET!F239+[4]OTCHET!F240+[4]OTCHET!F244+[4]OTCHET!F245+[4]OTCHET!F249</f>
        <v>0</v>
      </c>
      <c r="G45" s="483">
        <f>+[4]OTCHET!G237+[4]OTCHET!G238+[4]OTCHET!G239+[4]OTCHET!G240+[4]OTCHET!G244+[4]OTCHET!G245+[4]OTCHET!G249</f>
        <v>0</v>
      </c>
      <c r="H45" s="3">
        <f>+[4]OTCHET!H237+[4]OTCHET!H238+[4]OTCHET!H239+[4]OTCHET!H240+[4]OTCHET!H244+[4]OTCHET!H245+[4]OTCHET!H249</f>
        <v>0</v>
      </c>
      <c r="I45" s="484">
        <f>+[4]OTCHET!I237+[4]OTCHET!I238+[4]OTCHET!I239+[4]OTCHET!I240+[4]OTCHET!I244+[4]OTCHET!I245+[4]OTCHET!I249</f>
        <v>0</v>
      </c>
    </row>
    <row r="46" spans="1:9" ht="15.75">
      <c r="A46" s="473" t="s">
        <v>73</v>
      </c>
      <c r="B46" s="474" t="s">
        <v>74</v>
      </c>
      <c r="C46" s="473"/>
      <c r="D46" s="475">
        <f>+[4]OTCHET!D257+[4]OTCHET!D258+[4]OTCHET!D259+[4]OTCHET!D260</f>
        <v>0</v>
      </c>
      <c r="E46" s="475">
        <f t="shared" si="1"/>
        <v>90020</v>
      </c>
      <c r="F46" s="476">
        <f>+[4]OTCHET!F257+[4]OTCHET!F258+[4]OTCHET!F259+[4]OTCHET!F260</f>
        <v>90020</v>
      </c>
      <c r="G46" s="477">
        <f>+[4]OTCHET!G257+[4]OTCHET!G258+[4]OTCHET!G259+[4]OTCHET!G260</f>
        <v>0</v>
      </c>
      <c r="H46" s="477">
        <f>+[4]OTCHET!H257+[4]OTCHET!H258+[4]OTCHET!H259+[4]OTCHET!H260</f>
        <v>0</v>
      </c>
      <c r="I46" s="478">
        <f>+[4]OTCHET!I257+[4]OTCHET!I258+[4]OTCHET!I259+[4]OTCHET!I260</f>
        <v>0</v>
      </c>
    </row>
    <row r="47" spans="1:9" ht="15.75">
      <c r="A47" s="480" t="s">
        <v>75</v>
      </c>
      <c r="B47" s="480" t="s">
        <v>76</v>
      </c>
      <c r="C47" s="480"/>
      <c r="D47" s="481">
        <f>+[4]OTCHET!D258</f>
        <v>0</v>
      </c>
      <c r="E47" s="481">
        <f t="shared" si="1"/>
        <v>90020</v>
      </c>
      <c r="F47" s="482">
        <f>+[4]OTCHET!F258</f>
        <v>90020</v>
      </c>
      <c r="G47" s="483">
        <f>+[4]OTCHET!G258</f>
        <v>0</v>
      </c>
      <c r="H47" s="3">
        <f>+[4]OTCHET!H258</f>
        <v>0</v>
      </c>
      <c r="I47" s="484">
        <f>+[4]OTCHET!I258</f>
        <v>0</v>
      </c>
    </row>
    <row r="48" spans="1:9" ht="15.75">
      <c r="A48" s="485" t="s">
        <v>77</v>
      </c>
      <c r="B48" s="485" t="s">
        <v>78</v>
      </c>
      <c r="C48" s="486"/>
      <c r="D48" s="424">
        <f>+[4]OTCHET!D267+[4]OTCHET!D271+[4]OTCHET!D272</f>
        <v>0</v>
      </c>
      <c r="E48" s="424">
        <f t="shared" si="1"/>
        <v>0</v>
      </c>
      <c r="F48" s="420">
        <f>+[4]OTCHET!F267+[4]OTCHET!F271+[4]OTCHET!F272</f>
        <v>0</v>
      </c>
      <c r="G48" s="421">
        <f>+[4]OTCHET!G267+[4]OTCHET!G271+[4]OTCHET!G272</f>
        <v>0</v>
      </c>
      <c r="H48" s="421">
        <f>+[4]OTCHET!H267+[4]OTCHET!H271+[4]OTCHET!H272</f>
        <v>0</v>
      </c>
      <c r="I48" s="422">
        <f>+[4]OTCHET!I267+[4]OTCHET!I271+[4]OTCHET!I272</f>
        <v>0</v>
      </c>
    </row>
    <row r="49" spans="1:9" ht="15.75">
      <c r="A49" s="485" t="s">
        <v>79</v>
      </c>
      <c r="B49" s="485" t="s">
        <v>80</v>
      </c>
      <c r="C49" s="486"/>
      <c r="D49" s="424">
        <f>[4]OTCHET!D277+[4]OTCHET!D278+[4]OTCHET!D286+[4]OTCHET!D289</f>
        <v>0</v>
      </c>
      <c r="E49" s="424">
        <f t="shared" si="1"/>
        <v>933101</v>
      </c>
      <c r="F49" s="425">
        <f>[4]OTCHET!F277+[4]OTCHET!F278+[4]OTCHET!F286+[4]OTCHET!F289</f>
        <v>933101</v>
      </c>
      <c r="G49" s="426">
        <f>[4]OTCHET!G277+[4]OTCHET!G278+[4]OTCHET!G286+[4]OTCHET!G289</f>
        <v>0</v>
      </c>
      <c r="H49" s="426">
        <f>[4]OTCHET!H277+[4]OTCHET!H278+[4]OTCHET!H286+[4]OTCHET!H289</f>
        <v>0</v>
      </c>
      <c r="I49" s="427">
        <f>[4]OTCHET!I277+[4]OTCHET!I278+[4]OTCHET!I286+[4]OTCHET!I289</f>
        <v>0</v>
      </c>
    </row>
    <row r="50" spans="1:9" ht="15.75">
      <c r="A50" s="485" t="s">
        <v>81</v>
      </c>
      <c r="B50" s="485" t="s">
        <v>82</v>
      </c>
      <c r="C50" s="485"/>
      <c r="D50" s="424">
        <f>+[4]OTCHET!D290</f>
        <v>0</v>
      </c>
      <c r="E50" s="424">
        <f t="shared" si="1"/>
        <v>0</v>
      </c>
      <c r="F50" s="425">
        <f>+[4]OTCHET!F290</f>
        <v>0</v>
      </c>
      <c r="G50" s="426">
        <f>+[4]OTCHET!G290</f>
        <v>0</v>
      </c>
      <c r="H50" s="426">
        <f>+[4]OTCHET!H290</f>
        <v>0</v>
      </c>
      <c r="I50" s="427">
        <f>+[4]OTCHET!I290</f>
        <v>0</v>
      </c>
    </row>
    <row r="51" spans="1:9" ht="15.75">
      <c r="A51" s="479" t="s">
        <v>83</v>
      </c>
      <c r="B51" s="487" t="s">
        <v>84</v>
      </c>
      <c r="C51" s="385"/>
      <c r="D51" s="386">
        <f>+[4]OTCHET!D274</f>
        <v>0</v>
      </c>
      <c r="E51" s="386">
        <f>+F51+G51+H51+I51</f>
        <v>0</v>
      </c>
      <c r="F51" s="387">
        <f>+[4]OTCHET!F274</f>
        <v>0</v>
      </c>
      <c r="G51" s="388">
        <f>+[4]OTCHET!G274</f>
        <v>0</v>
      </c>
      <c r="H51" s="388">
        <f>+[4]OTCHET!H274</f>
        <v>0</v>
      </c>
      <c r="I51" s="389">
        <f>+[4]OTCHET!I274</f>
        <v>0</v>
      </c>
    </row>
    <row r="52" spans="1:9" ht="15.75">
      <c r="A52" s="479" t="s">
        <v>85</v>
      </c>
      <c r="B52" s="487" t="s">
        <v>84</v>
      </c>
      <c r="C52" s="385"/>
      <c r="D52" s="386">
        <f>+[4]OTCHET!D295</f>
        <v>0</v>
      </c>
      <c r="E52" s="386">
        <f t="shared" si="1"/>
        <v>0</v>
      </c>
      <c r="F52" s="387">
        <f>+[4]OTCHET!F295</f>
        <v>0</v>
      </c>
      <c r="G52" s="388">
        <f>+[4]OTCHET!G295</f>
        <v>0</v>
      </c>
      <c r="H52" s="388">
        <f>+[4]OTCHET!H295</f>
        <v>0</v>
      </c>
      <c r="I52" s="389">
        <f>+[4]OTCHET!I295</f>
        <v>0</v>
      </c>
    </row>
    <row r="53" spans="1:9" ht="15.75">
      <c r="A53" s="488" t="s">
        <v>86</v>
      </c>
      <c r="B53" s="488" t="s">
        <v>87</v>
      </c>
      <c r="C53" s="489"/>
      <c r="D53" s="490" t="str">
        <f>[4]OTCHET!D296</f>
        <v>плащания за попълване на държавния резерв</v>
      </c>
      <c r="E53" s="490">
        <f t="shared" si="1"/>
        <v>0</v>
      </c>
      <c r="F53" s="491">
        <f>[4]OTCHET!F296</f>
        <v>0</v>
      </c>
      <c r="G53" s="492">
        <f>[4]OTCHET!G296</f>
        <v>0</v>
      </c>
      <c r="H53" s="492">
        <f>[4]OTCHET!H296</f>
        <v>0</v>
      </c>
      <c r="I53" s="493">
        <f>[4]OTCHET!I296</f>
        <v>0</v>
      </c>
    </row>
    <row r="54" spans="1:9" ht="15.75">
      <c r="A54" s="494" t="s">
        <v>88</v>
      </c>
      <c r="B54" s="495" t="s">
        <v>89</v>
      </c>
      <c r="C54" s="496"/>
      <c r="D54" s="497" t="str">
        <f>[4]OTCHET!D298</f>
        <v>постъпления от продажба на държавния резерв (-)</v>
      </c>
      <c r="E54" s="497">
        <f t="shared" si="1"/>
        <v>0</v>
      </c>
      <c r="F54" s="498">
        <f>[4]OTCHET!F298</f>
        <v>0</v>
      </c>
      <c r="G54" s="499">
        <f>[4]OTCHET!G298</f>
        <v>0</v>
      </c>
      <c r="H54" s="499">
        <f>[4]OTCHET!H298</f>
        <v>0</v>
      </c>
      <c r="I54" s="500">
        <f>[4]OTCHET!I298</f>
        <v>0</v>
      </c>
    </row>
    <row r="55" spans="1:9" ht="15.75">
      <c r="A55" s="430" t="s">
        <v>90</v>
      </c>
      <c r="B55" s="430" t="s">
        <v>91</v>
      </c>
      <c r="C55" s="501"/>
      <c r="D55" s="502">
        <f>+[4]OTCHET!D299</f>
        <v>0</v>
      </c>
      <c r="E55" s="502">
        <f t="shared" si="1"/>
        <v>0</v>
      </c>
      <c r="F55" s="503">
        <f>+[4]OTCHET!F299</f>
        <v>0</v>
      </c>
      <c r="G55" s="504">
        <f>+[4]OTCHET!G299</f>
        <v>0</v>
      </c>
      <c r="H55" s="504">
        <f>+[4]OTCHET!H299</f>
        <v>0</v>
      </c>
      <c r="I55" s="505">
        <f>+[4]OTCHET!I299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381507</v>
      </c>
      <c r="F56" s="509">
        <f t="shared" si="5"/>
        <v>381507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+[4]OTCHET!D363+[4]OTCHET!D377+[4]OTCHET!D390</f>
        <v>0</v>
      </c>
      <c r="E57" s="512">
        <f t="shared" si="1"/>
        <v>0</v>
      </c>
      <c r="F57" s="513">
        <f>+[4]OTCHET!F363+[4]OTCHET!F377+[4]OTCHET!F390</f>
        <v>0</v>
      </c>
      <c r="G57" s="514">
        <f>+[4]OTCHET!G363+[4]OTCHET!G377+[4]OTCHET!G390</f>
        <v>0</v>
      </c>
      <c r="H57" s="514">
        <f>+[4]OTCHET!H363+[4]OTCHET!H377+[4]OTCHET!H390</f>
        <v>0</v>
      </c>
      <c r="I57" s="515">
        <f>+[4]OTCHET!I363+[4]OTCHET!I377+[4]OTCHET!I390</f>
        <v>0</v>
      </c>
    </row>
    <row r="58" spans="1:9" ht="15.75">
      <c r="A58" s="486" t="s">
        <v>96</v>
      </c>
      <c r="B58" s="485" t="s">
        <v>97</v>
      </c>
      <c r="C58" s="486"/>
      <c r="D58" s="516">
        <f>+[4]OTCHET!D385+[4]OTCHET!D393+[4]OTCHET!D398+[4]OTCHET!D401+[4]OTCHET!D404+[4]OTCHET!D407+[4]OTCHET!D408+[4]OTCHET!D411+[4]OTCHET!D424+[4]OTCHET!D425+[4]OTCHET!D426+[4]OTCHET!D427+[4]OTCHET!D428</f>
        <v>0</v>
      </c>
      <c r="E58" s="516">
        <f t="shared" si="1"/>
        <v>381507</v>
      </c>
      <c r="F58" s="517">
        <f>+[4]OTCHET!F385+[4]OTCHET!F393+[4]OTCHET!F398+[4]OTCHET!F401+[4]OTCHET!F404+[4]OTCHET!F407+[4]OTCHET!F408+[4]OTCHET!F411+[4]OTCHET!F424+[4]OTCHET!F425+[4]OTCHET!F426+[4]OTCHET!F427+[4]OTCHET!F428</f>
        <v>381507</v>
      </c>
      <c r="G58" s="518">
        <f>+[4]OTCHET!G385+[4]OTCHET!G393+[4]OTCHET!G398+[4]OTCHET!G401+[4]OTCHET!G404+[4]OTCHET!G407+[4]OTCHET!G408+[4]OTCHET!G411+[4]OTCHET!G424+[4]OTCHET!G425+[4]OTCHET!G426+[4]OTCHET!G427+[4]OTCHET!G428</f>
        <v>0</v>
      </c>
      <c r="H58" s="518">
        <f>+[4]OTCHET!H385+[4]OTCHET!H393+[4]OTCHET!H398+[4]OTCHET!H401+[4]OTCHET!H404+[4]OTCHET!H407+[4]OTCHET!H408+[4]OTCHET!H411+[4]OTCHET!H424+[4]OTCHET!H425+[4]OTCHET!H426+[4]OTCHET!H427+[4]OTCHET!H428</f>
        <v>0</v>
      </c>
      <c r="I58" s="519">
        <f>+[4]OTCHET!I385+[4]OTCHET!I393+[4]OTCHET!I398+[4]OTCHET!I401+[4]OTCHET!I404+[4]OTCHET!I407+[4]OTCHET!I408+[4]OTCHET!I411+[4]OTCHET!I424+[4]OTCHET!I425+[4]OTCHET!I426+[4]OTCHET!I427+[4]OTCHET!I428</f>
        <v>0</v>
      </c>
    </row>
    <row r="59" spans="1:9" ht="15.75">
      <c r="A59" s="385" t="s">
        <v>98</v>
      </c>
      <c r="B59" s="385" t="s">
        <v>99</v>
      </c>
      <c r="C59" s="479"/>
      <c r="D59" s="520">
        <f>+[4]OTCHET!D424+[4]OTCHET!D425+[4]OTCHET!D426+[4]OTCHET!D427+[4]OTCHET!D428</f>
        <v>0</v>
      </c>
      <c r="E59" s="520">
        <f t="shared" si="1"/>
        <v>0</v>
      </c>
      <c r="F59" s="521">
        <f>+[4]OTCHET!F424+[4]OTCHET!F425+[4]OTCHET!F426+[4]OTCHET!F427+[4]OTCHET!F428</f>
        <v>0</v>
      </c>
      <c r="G59" s="522">
        <f>+[4]OTCHET!G424+[4]OTCHET!G425+[4]OTCHET!G426+[4]OTCHET!G427+[4]OTCHET!G428</f>
        <v>0</v>
      </c>
      <c r="H59" s="522">
        <f>+[4]OTCHET!H424+[4]OTCHET!H425+[4]OTCHET!H426+[4]OTCHET!H427+[4]OTCHET!H428</f>
        <v>0</v>
      </c>
      <c r="I59" s="523">
        <f>+[4]OTCHET!I424+[4]OTCHET!I425+[4]OTCHET!I426+[4]OTCHET!I427+[4]OTCHET!I428</f>
        <v>0</v>
      </c>
    </row>
    <row r="60" spans="1:9" ht="15.75">
      <c r="A60" s="524" t="s">
        <v>100</v>
      </c>
      <c r="B60" s="524" t="s">
        <v>35</v>
      </c>
      <c r="C60" s="525"/>
      <c r="D60" s="526">
        <f>[4]OTCHET!D407</f>
        <v>0</v>
      </c>
      <c r="E60" s="526">
        <f t="shared" si="1"/>
        <v>0</v>
      </c>
      <c r="F60" s="527">
        <f>[4]OTCHET!F407</f>
        <v>0</v>
      </c>
      <c r="G60" s="528">
        <f>[4]OTCHET!G407</f>
        <v>0</v>
      </c>
      <c r="H60" s="528">
        <f>[4]OTCHET!H407</f>
        <v>0</v>
      </c>
      <c r="I60" s="529">
        <f>[4]OTCHET!I407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[4]OTCHET!D414</f>
        <v>0</v>
      </c>
      <c r="E62" s="447">
        <f t="shared" si="1"/>
        <v>0</v>
      </c>
      <c r="F62" s="448">
        <f>[4]OTCHET!F414</f>
        <v>0</v>
      </c>
      <c r="G62" s="449">
        <f>[4]OTCHET!G414</f>
        <v>0</v>
      </c>
      <c r="H62" s="449">
        <f>[4]OTCHET!H414</f>
        <v>0</v>
      </c>
      <c r="I62" s="450">
        <f>[4]OTCHET!I414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+[4]OTCHET!D250</f>
        <v>0</v>
      </c>
      <c r="E63" s="535">
        <f t="shared" si="1"/>
        <v>0</v>
      </c>
      <c r="F63" s="536">
        <f>+[4]OTCHET!F250</f>
        <v>0</v>
      </c>
      <c r="G63" s="537">
        <f>+[4]OTCHET!G250</f>
        <v>0</v>
      </c>
      <c r="H63" s="537">
        <f>+[4]OTCHET!H250</f>
        <v>0</v>
      </c>
      <c r="I63" s="538">
        <f>+[4]OTCHET!I250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-720536</v>
      </c>
      <c r="F64" s="542">
        <f t="shared" si="6"/>
        <v>-720536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720536</v>
      </c>
      <c r="F66" s="551">
        <f t="shared" ref="F66:I66" si="8">SUM(+F68+F76+F77+F84+F85+F86+F89+F90+F91+F92+F93+F94+F95)</f>
        <v>720536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+[4]OTCHET!D484+[4]OTCHET!D485+[4]OTCHET!D488+[4]OTCHET!D489+[4]OTCHET!D492+[4]OTCHET!D493+[4]OTCHET!D497</f>
        <v>#VALUE!</v>
      </c>
      <c r="E69" s="561">
        <f t="shared" si="1"/>
        <v>0</v>
      </c>
      <c r="F69" s="562">
        <f>+[4]OTCHET!F484+[4]OTCHET!F485+[4]OTCHET!F488+[4]OTCHET!F489+[4]OTCHET!F492+[4]OTCHET!F493+[4]OTCHET!F497</f>
        <v>0</v>
      </c>
      <c r="G69" s="563">
        <f>+[4]OTCHET!G484+[4]OTCHET!G485+[4]OTCHET!G488+[4]OTCHET!G489+[4]OTCHET!G492+[4]OTCHET!G493+[4]OTCHET!G497</f>
        <v>0</v>
      </c>
      <c r="H69" s="563">
        <f>+[4]OTCHET!H484+[4]OTCHET!H485+[4]OTCHET!H488+[4]OTCHET!H489+[4]OTCHET!H492+[4]OTCHET!H493+[4]OTCHET!H497</f>
        <v>0</v>
      </c>
      <c r="I69" s="564">
        <f>+[4]OTCHET!I484+[4]OTCHET!I485+[4]OTCHET!I488+[4]OTCHET!I489+[4]OTCHET!I492+[4]OTCHET!I493+[4]OTCHET!I497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+[4]OTCHET!D486+[4]OTCHET!D487+[4]OTCHET!D490+[4]OTCHET!D491+[4]OTCHET!D494+[4]OTCHET!D495+[4]OTCHET!D496+[4]OTCHET!D498</f>
        <v>#VALUE!</v>
      </c>
      <c r="E70" s="566">
        <f t="shared" si="1"/>
        <v>0</v>
      </c>
      <c r="F70" s="567">
        <f>+[4]OTCHET!F486+[4]OTCHET!F487+[4]OTCHET!F490+[4]OTCHET!F491+[4]OTCHET!F494+[4]OTCHET!F495+[4]OTCHET!F496+[4]OTCHET!F498</f>
        <v>0</v>
      </c>
      <c r="G70" s="568">
        <f>+[4]OTCHET!G486+[4]OTCHET!G487+[4]OTCHET!G490+[4]OTCHET!G491+[4]OTCHET!G494+[4]OTCHET!G495+[4]OTCHET!G496+[4]OTCHET!G498</f>
        <v>0</v>
      </c>
      <c r="H70" s="568">
        <f>+[4]OTCHET!H486+[4]OTCHET!H487+[4]OTCHET!H490+[4]OTCHET!H491+[4]OTCHET!H494+[4]OTCHET!H495+[4]OTCHET!H496+[4]OTCHET!H498</f>
        <v>0</v>
      </c>
      <c r="I70" s="569">
        <f>+[4]OTCHET!I486+[4]OTCHET!I487+[4]OTCHET!I490+[4]OTCHET!I491+[4]OTCHET!I494+[4]OTCHET!I495+[4]OTCHET!I496+[4]OTCHET!I498</f>
        <v>0</v>
      </c>
    </row>
    <row r="71" spans="1:9" ht="15.75">
      <c r="A71" s="565" t="s">
        <v>114</v>
      </c>
      <c r="B71" s="565" t="s">
        <v>115</v>
      </c>
      <c r="C71" s="565"/>
      <c r="D71" s="566">
        <f>+[4]OTCHET!D499</f>
        <v>0</v>
      </c>
      <c r="E71" s="566">
        <f t="shared" si="1"/>
        <v>0</v>
      </c>
      <c r="F71" s="567">
        <f>+[4]OTCHET!F499</f>
        <v>0</v>
      </c>
      <c r="G71" s="568">
        <f>+[4]OTCHET!G499</f>
        <v>0</v>
      </c>
      <c r="H71" s="568">
        <f>+[4]OTCHET!H499</f>
        <v>0</v>
      </c>
      <c r="I71" s="569">
        <f>+[4]OTCHET!I499</f>
        <v>0</v>
      </c>
    </row>
    <row r="72" spans="1:9" ht="15.75">
      <c r="A72" s="565" t="s">
        <v>116</v>
      </c>
      <c r="B72" s="565" t="s">
        <v>117</v>
      </c>
      <c r="C72" s="565"/>
      <c r="D72" s="566">
        <f>+[4]OTCHET!D504</f>
        <v>0</v>
      </c>
      <c r="E72" s="566">
        <f t="shared" si="1"/>
        <v>0</v>
      </c>
      <c r="F72" s="567">
        <f>+[4]OTCHET!F504</f>
        <v>0</v>
      </c>
      <c r="G72" s="568">
        <f>+[4]OTCHET!G504</f>
        <v>0</v>
      </c>
      <c r="H72" s="568">
        <f>+[4]OTCHET!H504</f>
        <v>0</v>
      </c>
      <c r="I72" s="569">
        <f>+[4]OTCHET!I504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+[4]OTCHET!D544</f>
        <v>с чуждестранни ценни книжа и финасови активи (+/-)</v>
      </c>
      <c r="E73" s="566">
        <f t="shared" si="1"/>
        <v>0</v>
      </c>
      <c r="F73" s="567">
        <f>+[4]OTCHET!F544</f>
        <v>0</v>
      </c>
      <c r="G73" s="568">
        <f>+[4]OTCHET!G544</f>
        <v>0</v>
      </c>
      <c r="H73" s="568">
        <f>+[4]OTCHET!H544</f>
        <v>0</v>
      </c>
      <c r="I73" s="569">
        <f>+[4]OTCHET!I544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+[4]OTCHET!D583+[4]OTCHET!D584</f>
        <v>#VALUE!</v>
      </c>
      <c r="E74" s="566">
        <f t="shared" si="1"/>
        <v>0</v>
      </c>
      <c r="F74" s="567">
        <f>+[4]OTCHET!F583+[4]OTCHET!F584</f>
        <v>0</v>
      </c>
      <c r="G74" s="568">
        <f>+[4]OTCHET!G583+[4]OTCHET!G584</f>
        <v>0</v>
      </c>
      <c r="H74" s="568">
        <f>+[4]OTCHET!H583+[4]OTCHET!H584</f>
        <v>0</v>
      </c>
      <c r="I74" s="569">
        <f>+[4]OTCHET!I583+[4]OTCHET!I584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+[4]OTCHET!D585+[4]OTCHET!D586+[4]OTCHET!D587</f>
        <v>#VALUE!</v>
      </c>
      <c r="E75" s="572">
        <f t="shared" si="1"/>
        <v>0</v>
      </c>
      <c r="F75" s="573">
        <f>+[4]OTCHET!F585+[4]OTCHET!F586+[4]OTCHET!F587</f>
        <v>0</v>
      </c>
      <c r="G75" s="574">
        <f>+[4]OTCHET!G585+[4]OTCHET!G586+[4]OTCHET!G587</f>
        <v>0</v>
      </c>
      <c r="H75" s="574">
        <f>+[4]OTCHET!H585+[4]OTCHET!H586+[4]OTCHET!H587</f>
        <v>0</v>
      </c>
      <c r="I75" s="575">
        <f>+[4]OTCHET!I585+[4]OTCHET!I586+[4]OTCHET!I587</f>
        <v>0</v>
      </c>
    </row>
    <row r="76" spans="1:9" ht="15.75">
      <c r="A76" s="473" t="s">
        <v>124</v>
      </c>
      <c r="B76" s="474" t="s">
        <v>125</v>
      </c>
      <c r="C76" s="473"/>
      <c r="D76" s="512">
        <f>[4]OTCHET!D463</f>
        <v>0</v>
      </c>
      <c r="E76" s="512">
        <f t="shared" si="1"/>
        <v>0</v>
      </c>
      <c r="F76" s="513">
        <f>[4]OTCHET!F463</f>
        <v>0</v>
      </c>
      <c r="G76" s="514">
        <f>[4]OTCHET!G463</f>
        <v>0</v>
      </c>
      <c r="H76" s="514">
        <f>[4]OTCHET!H463</f>
        <v>0</v>
      </c>
      <c r="I76" s="515">
        <f>[4]OTCHET!I463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+[4]OTCHET!D468+[4]OTCHET!D471</f>
        <v>#VALUE!</v>
      </c>
      <c r="E78" s="561">
        <f t="shared" si="1"/>
        <v>0</v>
      </c>
      <c r="F78" s="562">
        <f>+[4]OTCHET!F468+[4]OTCHET!F471</f>
        <v>0</v>
      </c>
      <c r="G78" s="563">
        <f>+[4]OTCHET!G468+[4]OTCHET!G471</f>
        <v>0</v>
      </c>
      <c r="H78" s="563">
        <f>+[4]OTCHET!H468+[4]OTCHET!H471</f>
        <v>0</v>
      </c>
      <c r="I78" s="564">
        <f>+[4]OTCHET!I468+[4]OTCHET!I471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+[4]OTCHET!D469+[4]OTCHET!D472</f>
        <v>#VALUE!</v>
      </c>
      <c r="E79" s="566">
        <f t="shared" si="1"/>
        <v>0</v>
      </c>
      <c r="F79" s="567">
        <f>+[4]OTCHET!F469+[4]OTCHET!F472</f>
        <v>0</v>
      </c>
      <c r="G79" s="568">
        <f>+[4]OTCHET!G469+[4]OTCHET!G472</f>
        <v>0</v>
      </c>
      <c r="H79" s="568">
        <f>+[4]OTCHET!H469+[4]OTCHET!H472</f>
        <v>0</v>
      </c>
      <c r="I79" s="569">
        <f>+[4]OTCHET!I469+[4]OTCHET!I472</f>
        <v>0</v>
      </c>
    </row>
    <row r="80" spans="1:9" ht="15.75">
      <c r="A80" s="565" t="s">
        <v>132</v>
      </c>
      <c r="B80" s="565" t="s">
        <v>133</v>
      </c>
      <c r="C80" s="565"/>
      <c r="D80" s="566">
        <f>[4]OTCHET!D473</f>
        <v>0</v>
      </c>
      <c r="E80" s="566">
        <f t="shared" si="1"/>
        <v>0</v>
      </c>
      <c r="F80" s="567">
        <f>[4]OTCHET!F473</f>
        <v>0</v>
      </c>
      <c r="G80" s="568">
        <f>[4]OTCHET!G473</f>
        <v>0</v>
      </c>
      <c r="H80" s="568">
        <f>[4]OTCHET!H473</f>
        <v>0</v>
      </c>
      <c r="I80" s="569">
        <f>[4]OTCHET!I473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+[4]OTCHET!D481</f>
        <v>предоставени заеми на крайни бенефициенти (-)</v>
      </c>
      <c r="E82" s="566">
        <f t="shared" si="1"/>
        <v>0</v>
      </c>
      <c r="F82" s="567">
        <f>+[4]OTCHET!F481</f>
        <v>0</v>
      </c>
      <c r="G82" s="568">
        <f>+[4]OTCHET!G481</f>
        <v>0</v>
      </c>
      <c r="H82" s="568">
        <f>+[4]OTCHET!H481</f>
        <v>0</v>
      </c>
      <c r="I82" s="569">
        <f>+[4]OTCHET!I481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+[4]OTCHET!D482</f>
        <v>възстановени суми по предоставени заеми на крайни бенефиценти (+)</v>
      </c>
      <c r="E83" s="572">
        <f t="shared" si="1"/>
        <v>0</v>
      </c>
      <c r="F83" s="573">
        <f>+[4]OTCHET!F482</f>
        <v>0</v>
      </c>
      <c r="G83" s="574">
        <f>+[4]OTCHET!G482</f>
        <v>0</v>
      </c>
      <c r="H83" s="574">
        <f>+[4]OTCHET!H482</f>
        <v>0</v>
      </c>
      <c r="I83" s="575">
        <f>+[4]OTCHET!I482</f>
        <v>0</v>
      </c>
    </row>
    <row r="84" spans="1:9" ht="15.75">
      <c r="A84" s="473" t="s">
        <v>138</v>
      </c>
      <c r="B84" s="474" t="s">
        <v>139</v>
      </c>
      <c r="C84" s="473"/>
      <c r="D84" s="512">
        <f>[4]OTCHET!D537</f>
        <v>0</v>
      </c>
      <c r="E84" s="512">
        <f t="shared" si="1"/>
        <v>0</v>
      </c>
      <c r="F84" s="513">
        <f>[4]OTCHET!F537</f>
        <v>0</v>
      </c>
      <c r="G84" s="514">
        <f>[4]OTCHET!G537</f>
        <v>0</v>
      </c>
      <c r="H84" s="514">
        <f>[4]OTCHET!H537</f>
        <v>0</v>
      </c>
      <c r="I84" s="515">
        <f>[4]OTCHET!I537</f>
        <v>0</v>
      </c>
    </row>
    <row r="85" spans="1:9" ht="15.75">
      <c r="A85" s="486" t="s">
        <v>140</v>
      </c>
      <c r="B85" s="485" t="s">
        <v>141</v>
      </c>
      <c r="C85" s="486"/>
      <c r="D85" s="516">
        <f>[4]OTCHET!D538</f>
        <v>0</v>
      </c>
      <c r="E85" s="516">
        <f t="shared" si="1"/>
        <v>0</v>
      </c>
      <c r="F85" s="517">
        <f>[4]OTCHET!F538</f>
        <v>0</v>
      </c>
      <c r="G85" s="518">
        <f>[4]OTCHET!G538</f>
        <v>0</v>
      </c>
      <c r="H85" s="518">
        <f>[4]OTCHET!H538</f>
        <v>0</v>
      </c>
      <c r="I85" s="519">
        <f>[4]OTCHET!I538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720536</v>
      </c>
      <c r="F86" s="521">
        <f t="shared" ref="F86:I86" si="11">+F87+F88</f>
        <v>720536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+[4]OTCHET!D505+[4]OTCHET!D514+[4]OTCHET!D518+[4]OTCHET!D545</f>
        <v>#VALUE!</v>
      </c>
      <c r="E87" s="561">
        <f t="shared" si="1"/>
        <v>0</v>
      </c>
      <c r="F87" s="562">
        <f>+[4]OTCHET!F505+[4]OTCHET!F514+[4]OTCHET!F518+[4]OTCHET!F545</f>
        <v>0</v>
      </c>
      <c r="G87" s="563">
        <f>+[4]OTCHET!G505+[4]OTCHET!G514+[4]OTCHET!G518+[4]OTCHET!G545</f>
        <v>0</v>
      </c>
      <c r="H87" s="563">
        <f>+[4]OTCHET!H505+[4]OTCHET!H514+[4]OTCHET!H518+[4]OTCHET!H545</f>
        <v>0</v>
      </c>
      <c r="I87" s="564">
        <f>+[4]OTCHET!I505+[4]OTCHET!I514+[4]OTCHET!I518+[4]OTCHET!I545</f>
        <v>0</v>
      </c>
    </row>
    <row r="88" spans="1:9" ht="15.75">
      <c r="A88" s="576" t="s">
        <v>146</v>
      </c>
      <c r="B88" s="576" t="s">
        <v>147</v>
      </c>
      <c r="C88" s="578"/>
      <c r="D88" s="572">
        <f>+[4]OTCHET!D523+[4]OTCHET!D526+[4]OTCHET!D546</f>
        <v>0</v>
      </c>
      <c r="E88" s="572">
        <f t="shared" si="1"/>
        <v>720536</v>
      </c>
      <c r="F88" s="573">
        <f>+[4]OTCHET!F523+[4]OTCHET!F526+[4]OTCHET!F546</f>
        <v>720536</v>
      </c>
      <c r="G88" s="574">
        <f>+[4]OTCHET!G523+[4]OTCHET!G526+[4]OTCHET!G546</f>
        <v>0</v>
      </c>
      <c r="H88" s="574">
        <f>+[4]OTCHET!H523+[4]OTCHET!H526+[4]OTCHET!H546</f>
        <v>0</v>
      </c>
      <c r="I88" s="575">
        <f>+[4]OTCHET!I523+[4]OTCHET!I526+[4]OTCHET!I546</f>
        <v>0</v>
      </c>
    </row>
    <row r="89" spans="1:9" ht="15.75">
      <c r="A89" s="473" t="s">
        <v>148</v>
      </c>
      <c r="B89" s="474" t="s">
        <v>149</v>
      </c>
      <c r="C89" s="579"/>
      <c r="D89" s="512">
        <f>[4]OTCHET!D533</f>
        <v>0</v>
      </c>
      <c r="E89" s="512">
        <f t="shared" ref="E89:E96" si="12">+F89+G89+H89+I89</f>
        <v>0</v>
      </c>
      <c r="F89" s="513">
        <f>[4]OTCHET!F533</f>
        <v>0</v>
      </c>
      <c r="G89" s="514">
        <f>[4]OTCHET!G533</f>
        <v>0</v>
      </c>
      <c r="H89" s="514">
        <f>[4]OTCHET!H533</f>
        <v>0</v>
      </c>
      <c r="I89" s="515">
        <f>[4]OTCHET!I533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+[4]OTCHET!D569+[4]OTCHET!D570+[4]OTCHET!D571+[4]OTCHET!D572+[4]OTCHET!D573+[4]OTCHET!D574</f>
        <v>#VALUE!</v>
      </c>
      <c r="E90" s="516">
        <f t="shared" si="12"/>
        <v>0</v>
      </c>
      <c r="F90" s="517">
        <f>+[4]OTCHET!F569+[4]OTCHET!F570+[4]OTCHET!F571+[4]OTCHET!F572+[4]OTCHET!F573+[4]OTCHET!F574</f>
        <v>0</v>
      </c>
      <c r="G90" s="518">
        <f>+[4]OTCHET!G569+[4]OTCHET!G570+[4]OTCHET!G571+[4]OTCHET!G572+[4]OTCHET!G573+[4]OTCHET!G574</f>
        <v>0</v>
      </c>
      <c r="H90" s="518">
        <f>+[4]OTCHET!H569+[4]OTCHET!H570+[4]OTCHET!H571+[4]OTCHET!H572+[4]OTCHET!H573+[4]OTCHET!H574</f>
        <v>0</v>
      </c>
      <c r="I90" s="519">
        <f>+[4]OTCHET!I569+[4]OTCHET!I570+[4]OTCHET!I571+[4]OTCHET!I572+[4]OTCHET!I573+[4]OTCHET!I574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+[4]OTCHET!D575+[4]OTCHET!D576+[4]OTCHET!D577+[4]OTCHET!D578+[4]OTCHET!D579+[4]OTCHET!D580+[4]OTCHET!D581</f>
        <v>#VALUE!</v>
      </c>
      <c r="E91" s="424">
        <f t="shared" si="12"/>
        <v>0</v>
      </c>
      <c r="F91" s="425">
        <f>+[4]OTCHET!F575+[4]OTCHET!F576+[4]OTCHET!F577+[4]OTCHET!F578+[4]OTCHET!F579+[4]OTCHET!F580+[4]OTCHET!F581</f>
        <v>0</v>
      </c>
      <c r="G91" s="426">
        <f>+[4]OTCHET!G575+[4]OTCHET!G576+[4]OTCHET!G577+[4]OTCHET!G578+[4]OTCHET!G579+[4]OTCHET!G580+[4]OTCHET!G581</f>
        <v>0</v>
      </c>
      <c r="H91" s="426">
        <f>+[4]OTCHET!H575+[4]OTCHET!H576+[4]OTCHET!H577+[4]OTCHET!H578+[4]OTCHET!H579+[4]OTCHET!H580+[4]OTCHET!H581</f>
        <v>0</v>
      </c>
      <c r="I91" s="427">
        <f>+[4]OTCHET!I575+[4]OTCHET!I576+[4]OTCHET!I577+[4]OTCHET!I578+[4]OTCHET!I579+[4]OTCHET!I580+[4]OTCHET!I581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+[4]OTCHET!D582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+[4]OTCHET!F582</f>
        <v>0</v>
      </c>
      <c r="G92" s="426">
        <f>+[4]OTCHET!G582</f>
        <v>0</v>
      </c>
      <c r="H92" s="426">
        <f>+[4]OTCHET!H582</f>
        <v>0</v>
      </c>
      <c r="I92" s="427">
        <f>+[4]OTCHET!I582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+[4]OTCHET!D589+[4]OTCHET!D590</f>
        <v>#VALUE!</v>
      </c>
      <c r="E93" s="424">
        <f t="shared" si="12"/>
        <v>0</v>
      </c>
      <c r="F93" s="425">
        <f>+[4]OTCHET!F589+[4]OTCHET!F590</f>
        <v>0</v>
      </c>
      <c r="G93" s="426">
        <f>+[4]OTCHET!G589+[4]OTCHET!G590</f>
        <v>0</v>
      </c>
      <c r="H93" s="426">
        <f>+[4]OTCHET!H589+[4]OTCHET!H590</f>
        <v>0</v>
      </c>
      <c r="I93" s="427">
        <f>+[4]OTCHET!I589+[4]OTCHET!I590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+[4]OTCHET!D591+[4]OTCHET!D592</f>
        <v>#VALUE!</v>
      </c>
      <c r="E94" s="424">
        <f t="shared" si="12"/>
        <v>0</v>
      </c>
      <c r="F94" s="425">
        <f>+[4]OTCHET!F591+[4]OTCHET!F592</f>
        <v>0</v>
      </c>
      <c r="G94" s="426">
        <f>+[4]OTCHET!G591+[4]OTCHET!G592</f>
        <v>0</v>
      </c>
      <c r="H94" s="426">
        <f>+[4]OTCHET!H591+[4]OTCHET!H592</f>
        <v>0</v>
      </c>
      <c r="I94" s="427">
        <f>+[4]OTCHET!I591+[4]OTCHET!I592</f>
        <v>0</v>
      </c>
    </row>
    <row r="95" spans="1:9" ht="15.75">
      <c r="A95" s="385" t="s">
        <v>160</v>
      </c>
      <c r="B95" s="385" t="s">
        <v>161</v>
      </c>
      <c r="C95" s="385"/>
      <c r="D95" s="386">
        <f>[4]OTCHET!D593</f>
        <v>0</v>
      </c>
      <c r="E95" s="386">
        <f t="shared" si="12"/>
        <v>0</v>
      </c>
      <c r="F95" s="387">
        <f>[4]OTCHET!F593</f>
        <v>0</v>
      </c>
      <c r="G95" s="388">
        <f>[4]OTCHET!G593</f>
        <v>0</v>
      </c>
      <c r="H95" s="388">
        <f>[4]OTCHET!H593</f>
        <v>0</v>
      </c>
      <c r="I95" s="389">
        <f>[4]OTCHET!I593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+[4]OTCHET!D596</f>
        <v>покупко-продажба на валута (+/-)</v>
      </c>
      <c r="E96" s="582">
        <f t="shared" si="12"/>
        <v>0</v>
      </c>
      <c r="F96" s="583">
        <f>+[4]OTCHET!F596</f>
        <v>0</v>
      </c>
      <c r="G96" s="584">
        <f>+[4]OTCHET!G596</f>
        <v>0</v>
      </c>
      <c r="H96" s="584">
        <f>+[4]OTCHET!H596</f>
        <v>0</v>
      </c>
      <c r="I96" s="585">
        <f>+[4]OTCHET!I596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D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E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A97">
    <cfRule type="cellIs" dxfId="4" priority="5" stopIfTrue="1" operator="notEqual">
      <formula>0</formula>
    </cfRule>
  </conditionalFormatting>
  <conditionalFormatting sqref="H11:I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2018-08-01T10:44:51Z</dcterms:created>
  <dcterms:modified xsi:type="dcterms:W3CDTF">2018-08-01T10:49:56Z</dcterms:modified>
</cp:coreProperties>
</file>