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C:\ГОДИШНИ ОТЧЕТИ\МЕС. ОТЧЕТИ 2020\"/>
    </mc:Choice>
  </mc:AlternateContent>
  <xr:revisionPtr revIDLastSave="0" documentId="13_ncr:1_{F53DD6F3-B533-4A45-9B53-5A106B340FC3}"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s>
  <definedNames>
    <definedName name="SMETKA">[2]list!$A$2:$C$7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F95" i="10" s="1"/>
  <c r="E95" i="10"/>
  <c r="J94" i="10"/>
  <c r="I94" i="10"/>
  <c r="H94" i="10"/>
  <c r="G94" i="10"/>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J86" i="10" s="1"/>
  <c r="I88" i="10"/>
  <c r="H88" i="10"/>
  <c r="G88" i="10"/>
  <c r="E88" i="10"/>
  <c r="J87" i="10"/>
  <c r="I87" i="10"/>
  <c r="H87" i="10"/>
  <c r="G87" i="10"/>
  <c r="F87" i="10" s="1"/>
  <c r="E87" i="10"/>
  <c r="J85" i="10"/>
  <c r="I85" i="10"/>
  <c r="H85" i="10"/>
  <c r="G85" i="10"/>
  <c r="E85" i="10"/>
  <c r="J84" i="10"/>
  <c r="I84" i="10"/>
  <c r="H84" i="10"/>
  <c r="G84" i="10"/>
  <c r="E84" i="10"/>
  <c r="J83" i="10"/>
  <c r="I83" i="10"/>
  <c r="H83" i="10"/>
  <c r="G83" i="10"/>
  <c r="E83" i="10"/>
  <c r="E77" i="10" s="1"/>
  <c r="J82" i="10"/>
  <c r="I82" i="10"/>
  <c r="H82" i="10"/>
  <c r="G82" i="10"/>
  <c r="E82" i="10"/>
  <c r="J80" i="10"/>
  <c r="I80" i="10"/>
  <c r="H80" i="10"/>
  <c r="G80" i="10"/>
  <c r="E80" i="10"/>
  <c r="J79" i="10"/>
  <c r="I79" i="10"/>
  <c r="H79" i="10"/>
  <c r="G79" i="10"/>
  <c r="E79" i="10"/>
  <c r="J78" i="10"/>
  <c r="J77" i="10" s="1"/>
  <c r="I78" i="10"/>
  <c r="H78" i="10"/>
  <c r="G78" i="10"/>
  <c r="E78" i="10"/>
  <c r="J76" i="10"/>
  <c r="I76" i="10"/>
  <c r="H76" i="10"/>
  <c r="G76" i="10"/>
  <c r="E76" i="10"/>
  <c r="J75" i="10"/>
  <c r="I75" i="10"/>
  <c r="H75" i="10"/>
  <c r="G75" i="10"/>
  <c r="E75" i="10"/>
  <c r="J74" i="10"/>
  <c r="I74" i="10"/>
  <c r="I68" i="10" s="1"/>
  <c r="H74" i="10"/>
  <c r="G74" i="10"/>
  <c r="E74" i="10"/>
  <c r="J73" i="10"/>
  <c r="I73" i="10"/>
  <c r="H73" i="10"/>
  <c r="G73" i="10"/>
  <c r="E73" i="10"/>
  <c r="J72" i="10"/>
  <c r="I72" i="10"/>
  <c r="H72" i="10"/>
  <c r="G72" i="10"/>
  <c r="E72" i="10"/>
  <c r="J71" i="10"/>
  <c r="I71" i="10"/>
  <c r="H71" i="10"/>
  <c r="G71" i="10"/>
  <c r="E71" i="10"/>
  <c r="J70" i="10"/>
  <c r="I70" i="10"/>
  <c r="H70" i="10"/>
  <c r="G70" i="10"/>
  <c r="E70" i="10"/>
  <c r="J69" i="10"/>
  <c r="I69" i="10"/>
  <c r="H69" i="10"/>
  <c r="G69" i="10"/>
  <c r="E69" i="10"/>
  <c r="J63" i="10"/>
  <c r="I63" i="10"/>
  <c r="H63" i="10"/>
  <c r="G63" i="10"/>
  <c r="F63" i="10" s="1"/>
  <c r="E63" i="10"/>
  <c r="J62" i="10"/>
  <c r="I62" i="10"/>
  <c r="H62" i="10"/>
  <c r="G62" i="10"/>
  <c r="E62" i="10"/>
  <c r="J60" i="10"/>
  <c r="I60" i="10"/>
  <c r="H60" i="10"/>
  <c r="G60" i="10"/>
  <c r="E60" i="10"/>
  <c r="J59" i="10"/>
  <c r="I59" i="10"/>
  <c r="H59" i="10"/>
  <c r="G59" i="10"/>
  <c r="E59" i="10"/>
  <c r="J58" i="10"/>
  <c r="I58" i="10"/>
  <c r="H58" i="10"/>
  <c r="G58" i="10"/>
  <c r="E58" i="10"/>
  <c r="J57" i="10"/>
  <c r="I57" i="10"/>
  <c r="H57" i="10"/>
  <c r="F57" i="10" s="1"/>
  <c r="G57" i="10"/>
  <c r="E57" i="10"/>
  <c r="J55" i="10"/>
  <c r="I55" i="10"/>
  <c r="H55" i="10"/>
  <c r="G55" i="10"/>
  <c r="E55" i="10"/>
  <c r="J54" i="10"/>
  <c r="F54" i="10" s="1"/>
  <c r="I54" i="10"/>
  <c r="H54" i="10"/>
  <c r="G54" i="10"/>
  <c r="E54" i="10"/>
  <c r="J53" i="10"/>
  <c r="I53" i="10"/>
  <c r="H53" i="10"/>
  <c r="G53" i="10"/>
  <c r="F53" i="10" s="1"/>
  <c r="E53" i="10"/>
  <c r="J52" i="10"/>
  <c r="I52" i="10"/>
  <c r="H52" i="10"/>
  <c r="G52" i="10"/>
  <c r="E52" i="10"/>
  <c r="J51" i="10"/>
  <c r="I51" i="10"/>
  <c r="F51" i="10" s="1"/>
  <c r="H51" i="10"/>
  <c r="G51" i="10"/>
  <c r="E51" i="10"/>
  <c r="J50" i="10"/>
  <c r="I50" i="10"/>
  <c r="H50" i="10"/>
  <c r="G50" i="10"/>
  <c r="E50" i="10"/>
  <c r="J49" i="10"/>
  <c r="I49" i="10"/>
  <c r="H49" i="10"/>
  <c r="G49" i="10"/>
  <c r="E49" i="10"/>
  <c r="J48" i="10"/>
  <c r="I48" i="10"/>
  <c r="H48" i="10"/>
  <c r="G48" i="10"/>
  <c r="E48" i="10"/>
  <c r="J47" i="10"/>
  <c r="I47" i="10"/>
  <c r="H47" i="10"/>
  <c r="G47" i="10"/>
  <c r="E47" i="10"/>
  <c r="J46" i="10"/>
  <c r="F46" i="10" s="1"/>
  <c r="I46" i="10"/>
  <c r="H46" i="10"/>
  <c r="G46" i="10"/>
  <c r="E46" i="10"/>
  <c r="J45" i="10"/>
  <c r="I45" i="10"/>
  <c r="H45" i="10"/>
  <c r="G45" i="10"/>
  <c r="E45" i="10"/>
  <c r="J44" i="10"/>
  <c r="I44" i="10"/>
  <c r="H44" i="10"/>
  <c r="G44" i="10"/>
  <c r="E44" i="10"/>
  <c r="J43" i="10"/>
  <c r="I43" i="10"/>
  <c r="F43" i="10" s="1"/>
  <c r="H43" i="10"/>
  <c r="G43" i="10"/>
  <c r="E43" i="10"/>
  <c r="J42" i="10"/>
  <c r="I42" i="10"/>
  <c r="H42" i="10"/>
  <c r="G42" i="10"/>
  <c r="E42" i="10"/>
  <c r="E39" i="10" s="1"/>
  <c r="E38" i="10" s="1"/>
  <c r="J41" i="10"/>
  <c r="I41" i="10"/>
  <c r="H41" i="10"/>
  <c r="G41" i="10"/>
  <c r="E41" i="10"/>
  <c r="J40" i="10"/>
  <c r="I40" i="10"/>
  <c r="H40" i="10"/>
  <c r="G40" i="10"/>
  <c r="E40" i="10"/>
  <c r="J37" i="10"/>
  <c r="I37" i="10"/>
  <c r="H37" i="10"/>
  <c r="G37" i="10"/>
  <c r="E37" i="10"/>
  <c r="J36" i="10"/>
  <c r="I36" i="10"/>
  <c r="H36" i="10"/>
  <c r="G36" i="10"/>
  <c r="E36" i="10"/>
  <c r="J33" i="10"/>
  <c r="I33" i="10"/>
  <c r="H33" i="10"/>
  <c r="G33" i="10"/>
  <c r="G25" i="10" s="1"/>
  <c r="G22" i="10" s="1"/>
  <c r="E33" i="10"/>
  <c r="J32" i="10"/>
  <c r="I32" i="10"/>
  <c r="H32" i="10"/>
  <c r="G32" i="10"/>
  <c r="E32" i="10"/>
  <c r="J31" i="10"/>
  <c r="I31" i="10"/>
  <c r="F31" i="10" s="1"/>
  <c r="H31" i="10"/>
  <c r="G31" i="10"/>
  <c r="E31" i="10"/>
  <c r="J30" i="10"/>
  <c r="I30" i="10"/>
  <c r="H30" i="10"/>
  <c r="G30" i="10"/>
  <c r="E30" i="10"/>
  <c r="J29" i="10"/>
  <c r="I29" i="10"/>
  <c r="H29" i="10"/>
  <c r="G29" i="10"/>
  <c r="E29" i="10"/>
  <c r="J28" i="10"/>
  <c r="I28" i="10"/>
  <c r="H28" i="10"/>
  <c r="G28" i="10"/>
  <c r="E28" i="10"/>
  <c r="J27" i="10"/>
  <c r="I27" i="10"/>
  <c r="H27" i="10"/>
  <c r="G27" i="10"/>
  <c r="E27" i="10"/>
  <c r="J26" i="10"/>
  <c r="I26" i="10"/>
  <c r="H26" i="10"/>
  <c r="G26" i="10"/>
  <c r="E26" i="10"/>
  <c r="J23" i="10"/>
  <c r="I23" i="10"/>
  <c r="H23" i="10"/>
  <c r="G23" i="10"/>
  <c r="E23" i="10"/>
  <c r="F15" i="10"/>
  <c r="E15" i="10"/>
  <c r="F13" i="10"/>
  <c r="E13" i="10"/>
  <c r="I11" i="10"/>
  <c r="H11" i="10"/>
  <c r="F11" i="10"/>
  <c r="B13" i="10"/>
  <c r="B11" i="10"/>
  <c r="I114" i="9"/>
  <c r="E114" i="9"/>
  <c r="E110" i="9"/>
  <c r="J107" i="9"/>
  <c r="H107" i="9"/>
  <c r="G107" i="9"/>
  <c r="B107" i="9"/>
  <c r="J96" i="9"/>
  <c r="F96" i="9" s="1"/>
  <c r="I96" i="9"/>
  <c r="H96" i="9"/>
  <c r="G96" i="9"/>
  <c r="E96" i="9"/>
  <c r="J95" i="9"/>
  <c r="I95" i="9"/>
  <c r="H95" i="9"/>
  <c r="G95" i="9"/>
  <c r="F95" i="9" s="1"/>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F88" i="9" s="1"/>
  <c r="I88" i="9"/>
  <c r="H88" i="9"/>
  <c r="G88" i="9"/>
  <c r="E88" i="9"/>
  <c r="J87" i="9"/>
  <c r="I87" i="9"/>
  <c r="H87" i="9"/>
  <c r="G87" i="9"/>
  <c r="F87" i="9" s="1"/>
  <c r="E87" i="9"/>
  <c r="J85" i="9"/>
  <c r="I85" i="9"/>
  <c r="H85" i="9"/>
  <c r="G85" i="9"/>
  <c r="E85" i="9"/>
  <c r="J84" i="9"/>
  <c r="I84" i="9"/>
  <c r="H84" i="9"/>
  <c r="G84" i="9"/>
  <c r="E84" i="9"/>
  <c r="J83" i="9"/>
  <c r="I83" i="9"/>
  <c r="H83" i="9"/>
  <c r="G83" i="9"/>
  <c r="E83" i="9"/>
  <c r="J82" i="9"/>
  <c r="I82" i="9"/>
  <c r="H82" i="9"/>
  <c r="G82" i="9"/>
  <c r="E82" i="9"/>
  <c r="J80" i="9"/>
  <c r="I80" i="9"/>
  <c r="H80" i="9"/>
  <c r="G80" i="9"/>
  <c r="E80" i="9"/>
  <c r="J79" i="9"/>
  <c r="I79" i="9"/>
  <c r="H79" i="9"/>
  <c r="G79" i="9"/>
  <c r="E79" i="9"/>
  <c r="J78" i="9"/>
  <c r="F78" i="9" s="1"/>
  <c r="I78" i="9"/>
  <c r="H78" i="9"/>
  <c r="G78" i="9"/>
  <c r="E78" i="9"/>
  <c r="J76" i="9"/>
  <c r="I76" i="9"/>
  <c r="H76" i="9"/>
  <c r="G76" i="9"/>
  <c r="F76" i="9" s="1"/>
  <c r="E76" i="9"/>
  <c r="J75" i="9"/>
  <c r="I75" i="9"/>
  <c r="H75" i="9"/>
  <c r="G75" i="9"/>
  <c r="E75" i="9"/>
  <c r="J74" i="9"/>
  <c r="I74" i="9"/>
  <c r="H74" i="9"/>
  <c r="G74" i="9"/>
  <c r="E74" i="9"/>
  <c r="J73" i="9"/>
  <c r="I73" i="9"/>
  <c r="H73" i="9"/>
  <c r="G73" i="9"/>
  <c r="E73" i="9"/>
  <c r="E68" i="9" s="1"/>
  <c r="J72" i="9"/>
  <c r="I72" i="9"/>
  <c r="H72" i="9"/>
  <c r="G72" i="9"/>
  <c r="E72" i="9"/>
  <c r="J71" i="9"/>
  <c r="I71" i="9"/>
  <c r="H71" i="9"/>
  <c r="G71" i="9"/>
  <c r="E71" i="9"/>
  <c r="J70" i="9"/>
  <c r="I70" i="9"/>
  <c r="H70" i="9"/>
  <c r="G70" i="9"/>
  <c r="E70" i="9"/>
  <c r="J69" i="9"/>
  <c r="I69" i="9"/>
  <c r="H69" i="9"/>
  <c r="G69" i="9"/>
  <c r="E69" i="9"/>
  <c r="J63" i="9"/>
  <c r="I63" i="9"/>
  <c r="H63" i="9"/>
  <c r="G63" i="9"/>
  <c r="F63" i="9" s="1"/>
  <c r="E63" i="9"/>
  <c r="J62" i="9"/>
  <c r="I62" i="9"/>
  <c r="H62" i="9"/>
  <c r="G62" i="9"/>
  <c r="E62" i="9"/>
  <c r="J60" i="9"/>
  <c r="I60" i="9"/>
  <c r="F60" i="9" s="1"/>
  <c r="H60" i="9"/>
  <c r="G60" i="9"/>
  <c r="E60" i="9"/>
  <c r="J59" i="9"/>
  <c r="I59" i="9"/>
  <c r="H59" i="9"/>
  <c r="G59" i="9"/>
  <c r="E59" i="9"/>
  <c r="J58" i="9"/>
  <c r="I58" i="9"/>
  <c r="H58" i="9"/>
  <c r="G58" i="9"/>
  <c r="E58" i="9"/>
  <c r="J57" i="9"/>
  <c r="I57" i="9"/>
  <c r="H57" i="9"/>
  <c r="F57" i="9" s="1"/>
  <c r="G57" i="9"/>
  <c r="E57" i="9"/>
  <c r="J55" i="9"/>
  <c r="I55" i="9"/>
  <c r="H55" i="9"/>
  <c r="G55" i="9"/>
  <c r="E55" i="9"/>
  <c r="J54" i="9"/>
  <c r="I54" i="9"/>
  <c r="H54" i="9"/>
  <c r="G54" i="9"/>
  <c r="E54" i="9"/>
  <c r="J53" i="9"/>
  <c r="I53" i="9"/>
  <c r="H53" i="9"/>
  <c r="G53" i="9"/>
  <c r="F53" i="9" s="1"/>
  <c r="E53" i="9"/>
  <c r="J52" i="9"/>
  <c r="I52" i="9"/>
  <c r="H52" i="9"/>
  <c r="G52" i="9"/>
  <c r="E52" i="9"/>
  <c r="J51" i="9"/>
  <c r="I51" i="9"/>
  <c r="H51" i="9"/>
  <c r="G51" i="9"/>
  <c r="E51" i="9"/>
  <c r="J50" i="9"/>
  <c r="I50" i="9"/>
  <c r="H50" i="9"/>
  <c r="G50" i="9"/>
  <c r="E50" i="9"/>
  <c r="J49" i="9"/>
  <c r="I49" i="9"/>
  <c r="H49" i="9"/>
  <c r="G49" i="9"/>
  <c r="E49" i="9"/>
  <c r="J48" i="9"/>
  <c r="I48" i="9"/>
  <c r="H48" i="9"/>
  <c r="F48" i="9" s="1"/>
  <c r="G48" i="9"/>
  <c r="E48" i="9"/>
  <c r="J47" i="9"/>
  <c r="I47" i="9"/>
  <c r="H47" i="9"/>
  <c r="G47" i="9"/>
  <c r="E47" i="9"/>
  <c r="J46" i="9"/>
  <c r="I46" i="9"/>
  <c r="H46" i="9"/>
  <c r="G46" i="9"/>
  <c r="E46" i="9"/>
  <c r="J45" i="9"/>
  <c r="I45" i="9"/>
  <c r="H45" i="9"/>
  <c r="G45" i="9"/>
  <c r="F45" i="9" s="1"/>
  <c r="E45" i="9"/>
  <c r="J44" i="9"/>
  <c r="I44" i="9"/>
  <c r="H44" i="9"/>
  <c r="G44" i="9"/>
  <c r="E44" i="9"/>
  <c r="J43" i="9"/>
  <c r="I43" i="9"/>
  <c r="H43" i="9"/>
  <c r="G43" i="9"/>
  <c r="E43" i="9"/>
  <c r="J42" i="9"/>
  <c r="I42" i="9"/>
  <c r="H42" i="9"/>
  <c r="G42" i="9"/>
  <c r="E42" i="9"/>
  <c r="E39" i="9" s="1"/>
  <c r="E38" i="9" s="1"/>
  <c r="J41" i="9"/>
  <c r="I41" i="9"/>
  <c r="H41" i="9"/>
  <c r="G41" i="9"/>
  <c r="E41" i="9"/>
  <c r="J40" i="9"/>
  <c r="I40" i="9"/>
  <c r="H40" i="9"/>
  <c r="H39" i="9" s="1"/>
  <c r="H38" i="9" s="1"/>
  <c r="G40" i="9"/>
  <c r="E40" i="9"/>
  <c r="J37" i="9"/>
  <c r="I37" i="9"/>
  <c r="H37" i="9"/>
  <c r="G37" i="9"/>
  <c r="E37" i="9"/>
  <c r="J36" i="9"/>
  <c r="F36" i="9" s="1"/>
  <c r="I36" i="9"/>
  <c r="H36" i="9"/>
  <c r="G36" i="9"/>
  <c r="E36" i="9"/>
  <c r="J33" i="9"/>
  <c r="I33" i="9"/>
  <c r="H33" i="9"/>
  <c r="G33" i="9"/>
  <c r="F33" i="9" s="1"/>
  <c r="E33" i="9"/>
  <c r="J32" i="9"/>
  <c r="I32" i="9"/>
  <c r="H32" i="9"/>
  <c r="G32" i="9"/>
  <c r="E32" i="9"/>
  <c r="J31" i="9"/>
  <c r="I31" i="9"/>
  <c r="I25" i="9" s="1"/>
  <c r="I22" i="9" s="1"/>
  <c r="H31" i="9"/>
  <c r="G31" i="9"/>
  <c r="E31" i="9"/>
  <c r="J30" i="9"/>
  <c r="I30" i="9"/>
  <c r="H30" i="9"/>
  <c r="G30" i="9"/>
  <c r="E30" i="9"/>
  <c r="E25" i="9" s="1"/>
  <c r="J29" i="9"/>
  <c r="I29" i="9"/>
  <c r="H29" i="9"/>
  <c r="G29" i="9"/>
  <c r="E29" i="9"/>
  <c r="J28" i="9"/>
  <c r="I28" i="9"/>
  <c r="H28" i="9"/>
  <c r="F28" i="9" s="1"/>
  <c r="G28" i="9"/>
  <c r="E28" i="9"/>
  <c r="J27" i="9"/>
  <c r="I27" i="9"/>
  <c r="H27" i="9"/>
  <c r="G27" i="9"/>
  <c r="E27" i="9"/>
  <c r="J26" i="9"/>
  <c r="I26" i="9"/>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F95" i="8" s="1"/>
  <c r="E95" i="8"/>
  <c r="J94" i="8"/>
  <c r="I94" i="8"/>
  <c r="H94" i="8"/>
  <c r="G94" i="8"/>
  <c r="E94" i="8"/>
  <c r="J93" i="8"/>
  <c r="I93" i="8"/>
  <c r="H93" i="8"/>
  <c r="G93" i="8"/>
  <c r="E93" i="8"/>
  <c r="J92" i="8"/>
  <c r="I92" i="8"/>
  <c r="H92" i="8"/>
  <c r="G92" i="8"/>
  <c r="E92" i="8"/>
  <c r="J91" i="8"/>
  <c r="I91" i="8"/>
  <c r="H91" i="8"/>
  <c r="G91" i="8"/>
  <c r="E91" i="8"/>
  <c r="J90" i="8"/>
  <c r="I90" i="8"/>
  <c r="H90" i="8"/>
  <c r="F90" i="8" s="1"/>
  <c r="G90" i="8"/>
  <c r="E90" i="8"/>
  <c r="J89" i="8"/>
  <c r="I89" i="8"/>
  <c r="H89" i="8"/>
  <c r="G89" i="8"/>
  <c r="E89" i="8"/>
  <c r="J88" i="8"/>
  <c r="F88" i="8" s="1"/>
  <c r="I88" i="8"/>
  <c r="H88" i="8"/>
  <c r="G88" i="8"/>
  <c r="E88" i="8"/>
  <c r="J87" i="8"/>
  <c r="I87" i="8"/>
  <c r="H87" i="8"/>
  <c r="G87" i="8"/>
  <c r="F87" i="8" s="1"/>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J77" i="8" s="1"/>
  <c r="I78" i="8"/>
  <c r="H78" i="8"/>
  <c r="G78" i="8"/>
  <c r="E78" i="8"/>
  <c r="J76" i="8"/>
  <c r="I76" i="8"/>
  <c r="H76" i="8"/>
  <c r="G76" i="8"/>
  <c r="E76" i="8"/>
  <c r="J75" i="8"/>
  <c r="I75" i="8"/>
  <c r="H75" i="8"/>
  <c r="G75" i="8"/>
  <c r="E75" i="8"/>
  <c r="J74" i="8"/>
  <c r="I74" i="8"/>
  <c r="I68" i="8" s="1"/>
  <c r="H74" i="8"/>
  <c r="G74" i="8"/>
  <c r="E74" i="8"/>
  <c r="J73" i="8"/>
  <c r="I73" i="8"/>
  <c r="H73" i="8"/>
  <c r="G73" i="8"/>
  <c r="E73" i="8"/>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E60" i="8"/>
  <c r="J59" i="8"/>
  <c r="I59" i="8"/>
  <c r="H59" i="8"/>
  <c r="G59" i="8"/>
  <c r="E59" i="8"/>
  <c r="J58" i="8"/>
  <c r="I58" i="8"/>
  <c r="H58" i="8"/>
  <c r="G58" i="8"/>
  <c r="E58" i="8"/>
  <c r="J57" i="8"/>
  <c r="I57" i="8"/>
  <c r="H57" i="8"/>
  <c r="G57" i="8"/>
  <c r="E57" i="8"/>
  <c r="J55" i="8"/>
  <c r="I55" i="8"/>
  <c r="H55" i="8"/>
  <c r="G55" i="8"/>
  <c r="E55" i="8"/>
  <c r="J54" i="8"/>
  <c r="F54" i="8" s="1"/>
  <c r="I54" i="8"/>
  <c r="H54" i="8"/>
  <c r="G54" i="8"/>
  <c r="E54" i="8"/>
  <c r="J53" i="8"/>
  <c r="I53" i="8"/>
  <c r="H53" i="8"/>
  <c r="G53" i="8"/>
  <c r="E53" i="8"/>
  <c r="J52" i="8"/>
  <c r="I52" i="8"/>
  <c r="H52" i="8"/>
  <c r="G52" i="8"/>
  <c r="E52" i="8"/>
  <c r="J51" i="8"/>
  <c r="I51" i="8"/>
  <c r="F51" i="8" s="1"/>
  <c r="H51" i="8"/>
  <c r="G51" i="8"/>
  <c r="E51" i="8"/>
  <c r="J50" i="8"/>
  <c r="I50" i="8"/>
  <c r="H50" i="8"/>
  <c r="G50" i="8"/>
  <c r="E50" i="8"/>
  <c r="J49" i="8"/>
  <c r="I49" i="8"/>
  <c r="H49" i="8"/>
  <c r="G49" i="8"/>
  <c r="E49" i="8"/>
  <c r="J48" i="8"/>
  <c r="I48" i="8"/>
  <c r="H48" i="8"/>
  <c r="G48" i="8"/>
  <c r="E48" i="8"/>
  <c r="J47" i="8"/>
  <c r="I47" i="8"/>
  <c r="H47" i="8"/>
  <c r="G47" i="8"/>
  <c r="E47" i="8"/>
  <c r="J46" i="8"/>
  <c r="I46" i="8"/>
  <c r="H46" i="8"/>
  <c r="F46" i="8" s="1"/>
  <c r="G46" i="8"/>
  <c r="E46" i="8"/>
  <c r="J45" i="8"/>
  <c r="I45" i="8"/>
  <c r="H45" i="8"/>
  <c r="G45" i="8"/>
  <c r="E45" i="8"/>
  <c r="J44" i="8"/>
  <c r="I44" i="8"/>
  <c r="H44" i="8"/>
  <c r="G44" i="8"/>
  <c r="E44" i="8"/>
  <c r="J43" i="8"/>
  <c r="I43" i="8"/>
  <c r="H43" i="8"/>
  <c r="G43" i="8"/>
  <c r="E43" i="8"/>
  <c r="J42" i="8"/>
  <c r="I42" i="8"/>
  <c r="H42" i="8"/>
  <c r="G42" i="8"/>
  <c r="E42" i="8"/>
  <c r="J41" i="8"/>
  <c r="I41" i="8"/>
  <c r="I39" i="8" s="1"/>
  <c r="I38" i="8" s="1"/>
  <c r="H41" i="8"/>
  <c r="G41" i="8"/>
  <c r="E41" i="8"/>
  <c r="J40" i="8"/>
  <c r="I40" i="8"/>
  <c r="H40" i="8"/>
  <c r="H39" i="8" s="1"/>
  <c r="H38" i="8" s="1"/>
  <c r="G40" i="8"/>
  <c r="E40" i="8"/>
  <c r="E39" i="8" s="1"/>
  <c r="J37" i="8"/>
  <c r="I37" i="8"/>
  <c r="H37" i="8"/>
  <c r="G37" i="8"/>
  <c r="E37" i="8"/>
  <c r="J36" i="8"/>
  <c r="I36" i="8"/>
  <c r="H36" i="8"/>
  <c r="G36" i="8"/>
  <c r="E36" i="8"/>
  <c r="J33" i="8"/>
  <c r="I33" i="8"/>
  <c r="H33" i="8"/>
  <c r="G33" i="8"/>
  <c r="E33" i="8"/>
  <c r="J32" i="8"/>
  <c r="I32" i="8"/>
  <c r="H32" i="8"/>
  <c r="G32" i="8"/>
  <c r="E32" i="8"/>
  <c r="J31" i="8"/>
  <c r="I31" i="8"/>
  <c r="H31" i="8"/>
  <c r="G31" i="8"/>
  <c r="F31" i="8" s="1"/>
  <c r="E31" i="8"/>
  <c r="J30" i="8"/>
  <c r="I30" i="8"/>
  <c r="H30" i="8"/>
  <c r="G30" i="8"/>
  <c r="E30" i="8"/>
  <c r="J29" i="8"/>
  <c r="I29" i="8"/>
  <c r="H29" i="8"/>
  <c r="G29" i="8"/>
  <c r="E29" i="8"/>
  <c r="J28" i="8"/>
  <c r="I28" i="8"/>
  <c r="H28" i="8"/>
  <c r="G28" i="8"/>
  <c r="E28" i="8"/>
  <c r="J27" i="8"/>
  <c r="I27" i="8"/>
  <c r="H27" i="8"/>
  <c r="G27" i="8"/>
  <c r="E27" i="8"/>
  <c r="J26" i="8"/>
  <c r="J25" i="8" s="1"/>
  <c r="I26" i="8"/>
  <c r="H26" i="8"/>
  <c r="H25" i="8" s="1"/>
  <c r="H22" i="8" s="1"/>
  <c r="G26" i="8"/>
  <c r="E26" i="8"/>
  <c r="J23" i="8"/>
  <c r="I23" i="8"/>
  <c r="H23" i="8"/>
  <c r="G23" i="8"/>
  <c r="E23" i="8"/>
  <c r="F15" i="8"/>
  <c r="E15" i="8"/>
  <c r="F13" i="8"/>
  <c r="E13" i="8"/>
  <c r="I11" i="8"/>
  <c r="H11" i="8"/>
  <c r="F11" i="8"/>
  <c r="B13" i="8"/>
  <c r="B11" i="8"/>
  <c r="I114" i="7"/>
  <c r="E114" i="7"/>
  <c r="E110" i="7"/>
  <c r="J107" i="7"/>
  <c r="H107" i="7"/>
  <c r="G107" i="7"/>
  <c r="B107" i="7"/>
  <c r="J96" i="7"/>
  <c r="F96" i="7" s="1"/>
  <c r="I96" i="7"/>
  <c r="H96" i="7"/>
  <c r="G96" i="7"/>
  <c r="E96" i="7"/>
  <c r="J95" i="7"/>
  <c r="I95" i="7"/>
  <c r="H95" i="7"/>
  <c r="G95" i="7"/>
  <c r="E95" i="7"/>
  <c r="J94" i="7"/>
  <c r="I94" i="7"/>
  <c r="H94" i="7"/>
  <c r="G94" i="7"/>
  <c r="E94" i="7"/>
  <c r="J93" i="7"/>
  <c r="I93" i="7"/>
  <c r="F93" i="7" s="1"/>
  <c r="H93" i="7"/>
  <c r="G93" i="7"/>
  <c r="E93" i="7"/>
  <c r="J92" i="7"/>
  <c r="I92" i="7"/>
  <c r="H92" i="7"/>
  <c r="G92" i="7"/>
  <c r="E92" i="7"/>
  <c r="J91" i="7"/>
  <c r="I91" i="7"/>
  <c r="H91" i="7"/>
  <c r="G91" i="7"/>
  <c r="E91" i="7"/>
  <c r="J90" i="7"/>
  <c r="I90" i="7"/>
  <c r="H90" i="7"/>
  <c r="F90" i="7" s="1"/>
  <c r="G90" i="7"/>
  <c r="E90" i="7"/>
  <c r="J89" i="7"/>
  <c r="I89" i="7"/>
  <c r="H89" i="7"/>
  <c r="G89" i="7"/>
  <c r="E89" i="7"/>
  <c r="J88" i="7"/>
  <c r="F88" i="7" s="1"/>
  <c r="I88" i="7"/>
  <c r="H88" i="7"/>
  <c r="G88" i="7"/>
  <c r="E88" i="7"/>
  <c r="J87" i="7"/>
  <c r="I87" i="7"/>
  <c r="H87" i="7"/>
  <c r="G87" i="7"/>
  <c r="G86" i="7" s="1"/>
  <c r="E87" i="7"/>
  <c r="J85" i="7"/>
  <c r="I85" i="7"/>
  <c r="H85" i="7"/>
  <c r="G85" i="7"/>
  <c r="E85" i="7"/>
  <c r="J84" i="7"/>
  <c r="I84" i="7"/>
  <c r="H84" i="7"/>
  <c r="G84" i="7"/>
  <c r="E84" i="7"/>
  <c r="J83" i="7"/>
  <c r="I83" i="7"/>
  <c r="H83" i="7"/>
  <c r="G83" i="7"/>
  <c r="E83" i="7"/>
  <c r="J82" i="7"/>
  <c r="I82" i="7"/>
  <c r="H82" i="7"/>
  <c r="G82" i="7"/>
  <c r="E82" i="7"/>
  <c r="J80" i="7"/>
  <c r="I80" i="7"/>
  <c r="I77" i="7" s="1"/>
  <c r="H80" i="7"/>
  <c r="G80" i="7"/>
  <c r="E80" i="7"/>
  <c r="J79" i="7"/>
  <c r="I79" i="7"/>
  <c r="H79" i="7"/>
  <c r="G79" i="7"/>
  <c r="E79" i="7"/>
  <c r="E77" i="7" s="1"/>
  <c r="J78" i="7"/>
  <c r="F78" i="7" s="1"/>
  <c r="I78" i="7"/>
  <c r="H78" i="7"/>
  <c r="G78" i="7"/>
  <c r="E78" i="7"/>
  <c r="J76" i="7"/>
  <c r="I76" i="7"/>
  <c r="H76" i="7"/>
  <c r="G76" i="7"/>
  <c r="F76" i="7" s="1"/>
  <c r="E76" i="7"/>
  <c r="J75" i="7"/>
  <c r="I75" i="7"/>
  <c r="H75" i="7"/>
  <c r="G75" i="7"/>
  <c r="E75" i="7"/>
  <c r="J74" i="7"/>
  <c r="I74" i="7"/>
  <c r="H74" i="7"/>
  <c r="G74" i="7"/>
  <c r="E74" i="7"/>
  <c r="J73" i="7"/>
  <c r="I73" i="7"/>
  <c r="H73" i="7"/>
  <c r="G73" i="7"/>
  <c r="G68" i="7" s="1"/>
  <c r="E73" i="7"/>
  <c r="J72" i="7"/>
  <c r="I72" i="7"/>
  <c r="H72" i="7"/>
  <c r="G72" i="7"/>
  <c r="E72" i="7"/>
  <c r="J71" i="7"/>
  <c r="I71" i="7"/>
  <c r="I68" i="7" s="1"/>
  <c r="I66" i="7" s="1"/>
  <c r="H71" i="7"/>
  <c r="H68" i="7" s="1"/>
  <c r="G71" i="7"/>
  <c r="E71" i="7"/>
  <c r="J70" i="7"/>
  <c r="I70" i="7"/>
  <c r="H70" i="7"/>
  <c r="G70" i="7"/>
  <c r="E70" i="7"/>
  <c r="E68" i="7" s="1"/>
  <c r="E66" i="7" s="1"/>
  <c r="J69" i="7"/>
  <c r="J68" i="7" s="1"/>
  <c r="I69" i="7"/>
  <c r="H69" i="7"/>
  <c r="G69" i="7"/>
  <c r="E69" i="7"/>
  <c r="J63" i="7"/>
  <c r="I63" i="7"/>
  <c r="H63" i="7"/>
  <c r="G63" i="7"/>
  <c r="E63" i="7"/>
  <c r="J62" i="7"/>
  <c r="I62" i="7"/>
  <c r="H62" i="7"/>
  <c r="G62" i="7"/>
  <c r="E62" i="7"/>
  <c r="J60" i="7"/>
  <c r="I60" i="7"/>
  <c r="F60" i="7" s="1"/>
  <c r="H60" i="7"/>
  <c r="G60" i="7"/>
  <c r="E60" i="7"/>
  <c r="J59" i="7"/>
  <c r="I59" i="7"/>
  <c r="H59" i="7"/>
  <c r="G59" i="7"/>
  <c r="F59" i="7" s="1"/>
  <c r="E59" i="7"/>
  <c r="J58" i="7"/>
  <c r="I58" i="7"/>
  <c r="H58" i="7"/>
  <c r="G58" i="7"/>
  <c r="E58" i="7"/>
  <c r="J57" i="7"/>
  <c r="I57" i="7"/>
  <c r="I56" i="7" s="1"/>
  <c r="H57" i="7"/>
  <c r="G57" i="7"/>
  <c r="E57" i="7"/>
  <c r="J55" i="7"/>
  <c r="I55" i="7"/>
  <c r="H55" i="7"/>
  <c r="G55" i="7"/>
  <c r="E55" i="7"/>
  <c r="J54" i="7"/>
  <c r="F54" i="7" s="1"/>
  <c r="I54" i="7"/>
  <c r="H54" i="7"/>
  <c r="G54" i="7"/>
  <c r="E54" i="7"/>
  <c r="J53" i="7"/>
  <c r="I53" i="7"/>
  <c r="H53" i="7"/>
  <c r="G53" i="7"/>
  <c r="E53" i="7"/>
  <c r="J52" i="7"/>
  <c r="I52" i="7"/>
  <c r="H52" i="7"/>
  <c r="G52" i="7"/>
  <c r="E52" i="7"/>
  <c r="J51" i="7"/>
  <c r="I51" i="7"/>
  <c r="F51" i="7" s="1"/>
  <c r="H51" i="7"/>
  <c r="G51" i="7"/>
  <c r="E51" i="7"/>
  <c r="J50" i="7"/>
  <c r="I50" i="7"/>
  <c r="H50" i="7"/>
  <c r="G50" i="7"/>
  <c r="F50" i="7" s="1"/>
  <c r="E50" i="7"/>
  <c r="J49" i="7"/>
  <c r="I49" i="7"/>
  <c r="H49" i="7"/>
  <c r="G49" i="7"/>
  <c r="E49" i="7"/>
  <c r="J48" i="7"/>
  <c r="I48" i="7"/>
  <c r="H48" i="7"/>
  <c r="F48" i="7" s="1"/>
  <c r="G48" i="7"/>
  <c r="E48" i="7"/>
  <c r="J47" i="7"/>
  <c r="I47" i="7"/>
  <c r="H47" i="7"/>
  <c r="G47" i="7"/>
  <c r="E47" i="7"/>
  <c r="J46" i="7"/>
  <c r="F46" i="7" s="1"/>
  <c r="I46" i="7"/>
  <c r="H46" i="7"/>
  <c r="G46" i="7"/>
  <c r="E46" i="7"/>
  <c r="J45" i="7"/>
  <c r="I45" i="7"/>
  <c r="H45" i="7"/>
  <c r="G45" i="7"/>
  <c r="E45" i="7"/>
  <c r="J44" i="7"/>
  <c r="I44" i="7"/>
  <c r="H44" i="7"/>
  <c r="G44" i="7"/>
  <c r="E44" i="7"/>
  <c r="J43" i="7"/>
  <c r="I43" i="7"/>
  <c r="H43" i="7"/>
  <c r="G43" i="7"/>
  <c r="E43" i="7"/>
  <c r="J42" i="7"/>
  <c r="I42" i="7"/>
  <c r="H42" i="7"/>
  <c r="G42" i="7"/>
  <c r="G39" i="7" s="1"/>
  <c r="G38" i="7" s="1"/>
  <c r="E42" i="7"/>
  <c r="E39" i="7" s="1"/>
  <c r="E38" i="7" s="1"/>
  <c r="J41" i="7"/>
  <c r="I41" i="7"/>
  <c r="H41" i="7"/>
  <c r="G41" i="7"/>
  <c r="E41" i="7"/>
  <c r="J40" i="7"/>
  <c r="I40" i="7"/>
  <c r="H40" i="7"/>
  <c r="H39" i="7" s="1"/>
  <c r="H38" i="7" s="1"/>
  <c r="G40" i="7"/>
  <c r="E40" i="7"/>
  <c r="J37" i="7"/>
  <c r="I37" i="7"/>
  <c r="H37" i="7"/>
  <c r="G37" i="7"/>
  <c r="E37" i="7"/>
  <c r="J36" i="7"/>
  <c r="I36" i="7"/>
  <c r="H36" i="7"/>
  <c r="G36" i="7"/>
  <c r="E36" i="7"/>
  <c r="J33" i="7"/>
  <c r="I33" i="7"/>
  <c r="H33" i="7"/>
  <c r="H25" i="7" s="1"/>
  <c r="G33" i="7"/>
  <c r="E33" i="7"/>
  <c r="J32" i="7"/>
  <c r="I32" i="7"/>
  <c r="H32" i="7"/>
  <c r="G32" i="7"/>
  <c r="E32" i="7"/>
  <c r="J31" i="7"/>
  <c r="I31" i="7"/>
  <c r="F31" i="7" s="1"/>
  <c r="H31" i="7"/>
  <c r="G31" i="7"/>
  <c r="E31" i="7"/>
  <c r="J30" i="7"/>
  <c r="I30" i="7"/>
  <c r="H30" i="7"/>
  <c r="G30" i="7"/>
  <c r="F30" i="7" s="1"/>
  <c r="E30" i="7"/>
  <c r="J29" i="7"/>
  <c r="I29" i="7"/>
  <c r="H29" i="7"/>
  <c r="G29" i="7"/>
  <c r="E29" i="7"/>
  <c r="J28" i="7"/>
  <c r="I28" i="7"/>
  <c r="H28" i="7"/>
  <c r="F28" i="7" s="1"/>
  <c r="G28" i="7"/>
  <c r="E28" i="7"/>
  <c r="J27" i="7"/>
  <c r="I27" i="7"/>
  <c r="H27" i="7"/>
  <c r="G27" i="7"/>
  <c r="E27" i="7"/>
  <c r="J26" i="7"/>
  <c r="F26" i="7" s="1"/>
  <c r="I26" i="7"/>
  <c r="H26" i="7"/>
  <c r="G26" i="7"/>
  <c r="E26" i="7"/>
  <c r="J23" i="7"/>
  <c r="I23" i="7"/>
  <c r="H23" i="7"/>
  <c r="H22" i="7" s="1"/>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H93" i="6"/>
  <c r="F93" i="6" s="1"/>
  <c r="G93" i="6"/>
  <c r="E93" i="6"/>
  <c r="J92" i="6"/>
  <c r="I92" i="6"/>
  <c r="H92" i="6"/>
  <c r="G92" i="6"/>
  <c r="E92" i="6"/>
  <c r="J91" i="6"/>
  <c r="I91" i="6"/>
  <c r="H91" i="6"/>
  <c r="G91" i="6"/>
  <c r="E91" i="6"/>
  <c r="J90" i="6"/>
  <c r="I90" i="6"/>
  <c r="H90" i="6"/>
  <c r="G90" i="6"/>
  <c r="F90" i="6" s="1"/>
  <c r="E90" i="6"/>
  <c r="J89" i="6"/>
  <c r="I89" i="6"/>
  <c r="H89" i="6"/>
  <c r="G89" i="6"/>
  <c r="E89" i="6"/>
  <c r="J88" i="6"/>
  <c r="I88" i="6"/>
  <c r="I86" i="6" s="1"/>
  <c r="H88" i="6"/>
  <c r="G88" i="6"/>
  <c r="E88" i="6"/>
  <c r="J87" i="6"/>
  <c r="I87" i="6"/>
  <c r="H87" i="6"/>
  <c r="G87" i="6"/>
  <c r="E87" i="6"/>
  <c r="E86" i="6" s="1"/>
  <c r="J85" i="6"/>
  <c r="I85" i="6"/>
  <c r="H85" i="6"/>
  <c r="G85" i="6"/>
  <c r="E85" i="6"/>
  <c r="J84" i="6"/>
  <c r="I84" i="6"/>
  <c r="H84" i="6"/>
  <c r="G84" i="6"/>
  <c r="E84" i="6"/>
  <c r="J83" i="6"/>
  <c r="I83" i="6"/>
  <c r="H83" i="6"/>
  <c r="G83" i="6"/>
  <c r="E83" i="6"/>
  <c r="J82" i="6"/>
  <c r="J77" i="6" s="1"/>
  <c r="I82" i="6"/>
  <c r="H82" i="6"/>
  <c r="G82" i="6"/>
  <c r="E82" i="6"/>
  <c r="J80" i="6"/>
  <c r="I80" i="6"/>
  <c r="H80" i="6"/>
  <c r="G80" i="6"/>
  <c r="F80" i="6" s="1"/>
  <c r="E80" i="6"/>
  <c r="J79" i="6"/>
  <c r="I79" i="6"/>
  <c r="H79" i="6"/>
  <c r="G79" i="6"/>
  <c r="E79" i="6"/>
  <c r="J78" i="6"/>
  <c r="I78" i="6"/>
  <c r="H78" i="6"/>
  <c r="G78" i="6"/>
  <c r="E78" i="6"/>
  <c r="J76" i="6"/>
  <c r="I76" i="6"/>
  <c r="H76" i="6"/>
  <c r="G76" i="6"/>
  <c r="E76" i="6"/>
  <c r="J75" i="6"/>
  <c r="I75" i="6"/>
  <c r="H75" i="6"/>
  <c r="G75" i="6"/>
  <c r="E75" i="6"/>
  <c r="J74" i="6"/>
  <c r="I74" i="6"/>
  <c r="H74" i="6"/>
  <c r="F74" i="6" s="1"/>
  <c r="G74" i="6"/>
  <c r="E74" i="6"/>
  <c r="J73" i="6"/>
  <c r="I73" i="6"/>
  <c r="H73" i="6"/>
  <c r="G73" i="6"/>
  <c r="E73" i="6"/>
  <c r="J72" i="6"/>
  <c r="I72" i="6"/>
  <c r="H72" i="6"/>
  <c r="G72" i="6"/>
  <c r="E72" i="6"/>
  <c r="J71" i="6"/>
  <c r="I71" i="6"/>
  <c r="H71" i="6"/>
  <c r="G71" i="6"/>
  <c r="G68" i="6" s="1"/>
  <c r="E71" i="6"/>
  <c r="J70" i="6"/>
  <c r="I70" i="6"/>
  <c r="H70" i="6"/>
  <c r="G70" i="6"/>
  <c r="E70" i="6"/>
  <c r="E68" i="6" s="1"/>
  <c r="J69" i="6"/>
  <c r="I69" i="6"/>
  <c r="H69" i="6"/>
  <c r="G69" i="6"/>
  <c r="E69" i="6"/>
  <c r="J63" i="6"/>
  <c r="I63" i="6"/>
  <c r="H63" i="6"/>
  <c r="F63" i="6" s="1"/>
  <c r="G63" i="6"/>
  <c r="E63" i="6"/>
  <c r="J62" i="6"/>
  <c r="I62" i="6"/>
  <c r="H62" i="6"/>
  <c r="G62" i="6"/>
  <c r="E62" i="6"/>
  <c r="J60" i="6"/>
  <c r="I60" i="6"/>
  <c r="H60" i="6"/>
  <c r="F60" i="6" s="1"/>
  <c r="G60" i="6"/>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E53" i="6"/>
  <c r="J52" i="6"/>
  <c r="I52" i="6"/>
  <c r="H52" i="6"/>
  <c r="G52" i="6"/>
  <c r="E52" i="6"/>
  <c r="J51" i="6"/>
  <c r="I51" i="6"/>
  <c r="H51" i="6"/>
  <c r="F51" i="6" s="1"/>
  <c r="G51" i="6"/>
  <c r="E51" i="6"/>
  <c r="J50" i="6"/>
  <c r="I50" i="6"/>
  <c r="H50" i="6"/>
  <c r="G50" i="6"/>
  <c r="E50" i="6"/>
  <c r="J49" i="6"/>
  <c r="F49" i="6" s="1"/>
  <c r="I49" i="6"/>
  <c r="H49" i="6"/>
  <c r="G49" i="6"/>
  <c r="E49" i="6"/>
  <c r="J48" i="6"/>
  <c r="I48" i="6"/>
  <c r="H48" i="6"/>
  <c r="G48" i="6"/>
  <c r="F48" i="6" s="1"/>
  <c r="E48" i="6"/>
  <c r="J47" i="6"/>
  <c r="I47" i="6"/>
  <c r="H47" i="6"/>
  <c r="G47" i="6"/>
  <c r="E47" i="6"/>
  <c r="J46" i="6"/>
  <c r="I46" i="6"/>
  <c r="H46" i="6"/>
  <c r="G46" i="6"/>
  <c r="E46" i="6"/>
  <c r="J45" i="6"/>
  <c r="I45" i="6"/>
  <c r="H45" i="6"/>
  <c r="G45" i="6"/>
  <c r="E45" i="6"/>
  <c r="J44" i="6"/>
  <c r="I44" i="6"/>
  <c r="H44" i="6"/>
  <c r="G44" i="6"/>
  <c r="E44" i="6"/>
  <c r="J43" i="6"/>
  <c r="I43" i="6"/>
  <c r="H43" i="6"/>
  <c r="F43" i="6" s="1"/>
  <c r="G43" i="6"/>
  <c r="E43" i="6"/>
  <c r="J42" i="6"/>
  <c r="I42" i="6"/>
  <c r="H42" i="6"/>
  <c r="G42" i="6"/>
  <c r="E42" i="6"/>
  <c r="J41" i="6"/>
  <c r="J39" i="6" s="1"/>
  <c r="J38" i="6" s="1"/>
  <c r="I41" i="6"/>
  <c r="H41" i="6"/>
  <c r="G41" i="6"/>
  <c r="E41" i="6"/>
  <c r="J40" i="6"/>
  <c r="I40" i="6"/>
  <c r="I39" i="6" s="1"/>
  <c r="I38" i="6" s="1"/>
  <c r="H40" i="6"/>
  <c r="G40" i="6"/>
  <c r="F40" i="6" s="1"/>
  <c r="E40" i="6"/>
  <c r="J37" i="6"/>
  <c r="I37" i="6"/>
  <c r="H37" i="6"/>
  <c r="G37" i="6"/>
  <c r="E37" i="6"/>
  <c r="J36" i="6"/>
  <c r="I36" i="6"/>
  <c r="F36" i="6" s="1"/>
  <c r="H36" i="6"/>
  <c r="G36" i="6"/>
  <c r="E36" i="6"/>
  <c r="J33" i="6"/>
  <c r="I33" i="6"/>
  <c r="H33" i="6"/>
  <c r="G33" i="6"/>
  <c r="E33" i="6"/>
  <c r="E25" i="6" s="1"/>
  <c r="J32" i="6"/>
  <c r="I32" i="6"/>
  <c r="H32" i="6"/>
  <c r="G32" i="6"/>
  <c r="E32" i="6"/>
  <c r="J31" i="6"/>
  <c r="I31" i="6"/>
  <c r="H31" i="6"/>
  <c r="H25" i="6" s="1"/>
  <c r="H22" i="6" s="1"/>
  <c r="G31" i="6"/>
  <c r="E31" i="6"/>
  <c r="J30" i="6"/>
  <c r="I30" i="6"/>
  <c r="H30" i="6"/>
  <c r="G30" i="6"/>
  <c r="F30" i="6" s="1"/>
  <c r="E30" i="6"/>
  <c r="J29" i="6"/>
  <c r="F29" i="6" s="1"/>
  <c r="I29" i="6"/>
  <c r="H29" i="6"/>
  <c r="G29" i="6"/>
  <c r="E29" i="6"/>
  <c r="J28" i="6"/>
  <c r="I28" i="6"/>
  <c r="H28" i="6"/>
  <c r="G28" i="6"/>
  <c r="F28" i="6" s="1"/>
  <c r="E28" i="6"/>
  <c r="J27" i="6"/>
  <c r="I27" i="6"/>
  <c r="H27" i="6"/>
  <c r="G27" i="6"/>
  <c r="E27" i="6"/>
  <c r="J26" i="6"/>
  <c r="I26" i="6"/>
  <c r="H26" i="6"/>
  <c r="G26" i="6"/>
  <c r="E26" i="6"/>
  <c r="J23" i="6"/>
  <c r="I23" i="6"/>
  <c r="H23" i="6"/>
  <c r="G23" i="6"/>
  <c r="E23" i="6"/>
  <c r="F15" i="6"/>
  <c r="E15" i="6"/>
  <c r="F13" i="6"/>
  <c r="E13" i="6"/>
  <c r="I11" i="6"/>
  <c r="H11" i="6"/>
  <c r="F11" i="6"/>
  <c r="B13" i="6"/>
  <c r="B11" i="6"/>
  <c r="F91" i="10"/>
  <c r="I86" i="10"/>
  <c r="E86" i="10"/>
  <c r="F85" i="10"/>
  <c r="F81" i="10"/>
  <c r="F79" i="10"/>
  <c r="F75" i="10"/>
  <c r="F73" i="10"/>
  <c r="E68" i="10"/>
  <c r="G68" i="10"/>
  <c r="F67" i="10"/>
  <c r="F61" i="10"/>
  <c r="F58" i="10"/>
  <c r="E56" i="10"/>
  <c r="J56" i="10"/>
  <c r="I39" i="10"/>
  <c r="H39" i="10"/>
  <c r="H38" i="10" s="1"/>
  <c r="J39" i="10"/>
  <c r="F35" i="10"/>
  <c r="F34" i="10"/>
  <c r="F32" i="10"/>
  <c r="J25" i="10"/>
  <c r="H25" i="10"/>
  <c r="H22" i="10" s="1"/>
  <c r="F24" i="10"/>
  <c r="B8" i="10"/>
  <c r="J86" i="9"/>
  <c r="H86" i="9"/>
  <c r="E86" i="9"/>
  <c r="I86" i="9"/>
  <c r="F83" i="9"/>
  <c r="F82" i="9"/>
  <c r="F81" i="9"/>
  <c r="F79" i="9"/>
  <c r="F73" i="9"/>
  <c r="F72" i="9"/>
  <c r="I68" i="9"/>
  <c r="G68" i="9"/>
  <c r="F67" i="9"/>
  <c r="F61" i="9"/>
  <c r="F59" i="9"/>
  <c r="J56" i="9"/>
  <c r="F49" i="9"/>
  <c r="J39" i="9"/>
  <c r="F41" i="9"/>
  <c r="F40" i="9"/>
  <c r="I39" i="9"/>
  <c r="F37" i="9"/>
  <c r="F35" i="9"/>
  <c r="F34" i="9"/>
  <c r="J25" i="9"/>
  <c r="F29" i="9"/>
  <c r="H25" i="9"/>
  <c r="F24" i="9"/>
  <c r="B8" i="9"/>
  <c r="F91" i="8"/>
  <c r="E86" i="8"/>
  <c r="H86" i="8"/>
  <c r="F85" i="8"/>
  <c r="F82" i="8"/>
  <c r="F81" i="8"/>
  <c r="F73" i="8"/>
  <c r="G68" i="8"/>
  <c r="F70" i="8"/>
  <c r="E68" i="8"/>
  <c r="F67" i="8"/>
  <c r="F61" i="8"/>
  <c r="F59" i="8"/>
  <c r="F58" i="8"/>
  <c r="J56" i="8"/>
  <c r="I56" i="8"/>
  <c r="G56" i="8"/>
  <c r="F55" i="8"/>
  <c r="F47" i="8"/>
  <c r="F43" i="8"/>
  <c r="J39" i="8"/>
  <c r="J38" i="8" s="1"/>
  <c r="F35" i="8"/>
  <c r="F34" i="8"/>
  <c r="F32" i="8"/>
  <c r="F27" i="8"/>
  <c r="F24" i="8"/>
  <c r="B8" i="8"/>
  <c r="F94" i="7"/>
  <c r="F92" i="7"/>
  <c r="F91" i="7"/>
  <c r="I86" i="7"/>
  <c r="E86" i="7"/>
  <c r="F84" i="7"/>
  <c r="F82" i="7"/>
  <c r="F81" i="7"/>
  <c r="F75" i="7"/>
  <c r="F72" i="7"/>
  <c r="F67" i="7"/>
  <c r="J56" i="7"/>
  <c r="F61" i="7"/>
  <c r="F58" i="7"/>
  <c r="E56" i="7"/>
  <c r="G56" i="7"/>
  <c r="F53" i="7"/>
  <c r="F52" i="7"/>
  <c r="F44" i="7"/>
  <c r="I39" i="7"/>
  <c r="F41" i="7"/>
  <c r="J39" i="7"/>
  <c r="F37" i="7"/>
  <c r="F35" i="7"/>
  <c r="F34" i="7"/>
  <c r="F32" i="7"/>
  <c r="F29" i="7"/>
  <c r="E25" i="7"/>
  <c r="F24" i="7"/>
  <c r="B8" i="7"/>
  <c r="F94" i="6"/>
  <c r="J86" i="6"/>
  <c r="H86" i="6"/>
  <c r="F85" i="6"/>
  <c r="F81" i="6"/>
  <c r="F79" i="6"/>
  <c r="F73" i="6"/>
  <c r="I68" i="6"/>
  <c r="F67" i="6"/>
  <c r="F62" i="6"/>
  <c r="F61" i="6"/>
  <c r="J56" i="6"/>
  <c r="F52" i="6"/>
  <c r="F44" i="6"/>
  <c r="F41" i="6"/>
  <c r="E39" i="6"/>
  <c r="H39" i="6"/>
  <c r="F35" i="6"/>
  <c r="F34" i="6"/>
  <c r="F31" i="6"/>
  <c r="J25" i="6"/>
  <c r="F24" i="6"/>
  <c r="B8" i="6"/>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M66" i="9" s="1"/>
  <c r="L69" i="9"/>
  <c r="L68" i="9" s="1"/>
  <c r="L66" i="9" s="1"/>
  <c r="K69" i="9"/>
  <c r="K68" i="9" s="1"/>
  <c r="K66" i="9" s="1"/>
  <c r="M56" i="9"/>
  <c r="L56" i="9"/>
  <c r="K56" i="9"/>
  <c r="M38" i="9"/>
  <c r="L38" i="9"/>
  <c r="K38" i="9"/>
  <c r="M25" i="9"/>
  <c r="L25" i="9"/>
  <c r="K25" i="9"/>
  <c r="M22" i="9"/>
  <c r="L22" i="9"/>
  <c r="L64" i="9" s="1"/>
  <c r="K22" i="9"/>
  <c r="K64" i="9" s="1"/>
  <c r="I38" i="10" l="1"/>
  <c r="F33" i="10"/>
  <c r="J38" i="10"/>
  <c r="J38" i="9"/>
  <c r="J77" i="9"/>
  <c r="I38" i="9"/>
  <c r="F74" i="8"/>
  <c r="F78" i="8"/>
  <c r="J86" i="8"/>
  <c r="G25" i="8"/>
  <c r="G22" i="8" s="1"/>
  <c r="J25" i="7"/>
  <c r="J22" i="7" s="1"/>
  <c r="J86" i="7"/>
  <c r="I38" i="7"/>
  <c r="I25" i="7"/>
  <c r="J38" i="7"/>
  <c r="F71" i="6"/>
  <c r="H38" i="6"/>
  <c r="E38" i="6"/>
  <c r="H22" i="9"/>
  <c r="I22" i="7"/>
  <c r="F91" i="6"/>
  <c r="F73" i="7"/>
  <c r="F30" i="8"/>
  <c r="F44" i="8"/>
  <c r="F52" i="8"/>
  <c r="F83" i="8"/>
  <c r="I86" i="8"/>
  <c r="F96" i="8"/>
  <c r="F26" i="9"/>
  <c r="F46" i="9"/>
  <c r="F54" i="9"/>
  <c r="F58" i="9"/>
  <c r="F93" i="9"/>
  <c r="F49" i="10"/>
  <c r="F62" i="10"/>
  <c r="F69" i="10"/>
  <c r="F74" i="10"/>
  <c r="F78" i="10"/>
  <c r="H86" i="10"/>
  <c r="K65" i="9"/>
  <c r="E66" i="10"/>
  <c r="F59" i="6"/>
  <c r="F72" i="6"/>
  <c r="M64" i="9"/>
  <c r="M65" i="9" s="1"/>
  <c r="F26" i="6"/>
  <c r="F32" i="6"/>
  <c r="F46" i="6"/>
  <c r="F54" i="6"/>
  <c r="F58" i="6"/>
  <c r="F83" i="6"/>
  <c r="F88" i="6"/>
  <c r="F96" i="6"/>
  <c r="G25" i="7"/>
  <c r="F40" i="7"/>
  <c r="F47" i="7"/>
  <c r="F63" i="7"/>
  <c r="F70" i="7"/>
  <c r="F80" i="7"/>
  <c r="F77" i="7" s="1"/>
  <c r="H77" i="7"/>
  <c r="F85" i="7"/>
  <c r="F87" i="7"/>
  <c r="F86" i="7" s="1"/>
  <c r="E25" i="8"/>
  <c r="E22" i="8" s="1"/>
  <c r="F29" i="8"/>
  <c r="F41" i="8"/>
  <c r="F72" i="8"/>
  <c r="F93" i="8"/>
  <c r="F31" i="9"/>
  <c r="F43" i="9"/>
  <c r="F51" i="9"/>
  <c r="F62" i="9"/>
  <c r="F74" i="9"/>
  <c r="F75" i="9"/>
  <c r="E77" i="9"/>
  <c r="E66" i="9" s="1"/>
  <c r="F85" i="9"/>
  <c r="F90" i="9"/>
  <c r="J22" i="10"/>
  <c r="J64" i="10" s="1"/>
  <c r="I25" i="10"/>
  <c r="I22" i="10" s="1"/>
  <c r="F28" i="10"/>
  <c r="F36" i="10"/>
  <c r="F40" i="10"/>
  <c r="F48" i="10"/>
  <c r="F60" i="10"/>
  <c r="F76" i="10"/>
  <c r="F89" i="10"/>
  <c r="L65" i="9"/>
  <c r="E22" i="7"/>
  <c r="E64" i="7" s="1"/>
  <c r="E65" i="7" s="1"/>
  <c r="E77" i="8"/>
  <c r="E66" i="8" s="1"/>
  <c r="F23" i="9"/>
  <c r="E56" i="9"/>
  <c r="F69" i="9"/>
  <c r="F68" i="9" s="1"/>
  <c r="F86" i="9"/>
  <c r="F71" i="10"/>
  <c r="I77" i="10"/>
  <c r="I66" i="10" s="1"/>
  <c r="F84" i="10"/>
  <c r="F92" i="10"/>
  <c r="F94" i="10"/>
  <c r="F86" i="10"/>
  <c r="J22" i="6"/>
  <c r="J64" i="6" s="1"/>
  <c r="I25" i="6"/>
  <c r="I22" i="6" s="1"/>
  <c r="I64" i="6" s="1"/>
  <c r="E56" i="6"/>
  <c r="J68" i="6"/>
  <c r="J66" i="6" s="1"/>
  <c r="J105" i="6" s="1"/>
  <c r="F75" i="6"/>
  <c r="E77" i="6"/>
  <c r="E66" i="6" s="1"/>
  <c r="F23" i="7"/>
  <c r="F43" i="7"/>
  <c r="J77" i="7"/>
  <c r="J66" i="7" s="1"/>
  <c r="F37" i="8"/>
  <c r="F49" i="8"/>
  <c r="F63" i="8"/>
  <c r="F75" i="8"/>
  <c r="F79" i="8"/>
  <c r="F86" i="8"/>
  <c r="F92" i="9"/>
  <c r="F30" i="10"/>
  <c r="F42" i="10"/>
  <c r="F50" i="10"/>
  <c r="H68" i="10"/>
  <c r="F80" i="10"/>
  <c r="E38" i="8"/>
  <c r="F37" i="6"/>
  <c r="F33" i="6"/>
  <c r="F45" i="6"/>
  <c r="F53" i="6"/>
  <c r="F57" i="6"/>
  <c r="F56" i="6" s="1"/>
  <c r="F78" i="6"/>
  <c r="F77" i="6" s="1"/>
  <c r="F82" i="6"/>
  <c r="F87" i="6"/>
  <c r="F95" i="6"/>
  <c r="F36" i="7"/>
  <c r="F49" i="7"/>
  <c r="F62" i="7"/>
  <c r="F69" i="7"/>
  <c r="G77" i="7"/>
  <c r="G66" i="7" s="1"/>
  <c r="F79" i="7"/>
  <c r="F89" i="7"/>
  <c r="J22" i="8"/>
  <c r="J64" i="8" s="1"/>
  <c r="I25" i="8"/>
  <c r="I22" i="8" s="1"/>
  <c r="I64" i="8" s="1"/>
  <c r="F36" i="8"/>
  <c r="F40" i="8"/>
  <c r="F48" i="8"/>
  <c r="F62" i="8"/>
  <c r="J68" i="8"/>
  <c r="J66" i="8" s="1"/>
  <c r="H77" i="8"/>
  <c r="F92" i="8"/>
  <c r="G25" i="9"/>
  <c r="G22" i="9" s="1"/>
  <c r="F30" i="9"/>
  <c r="F42" i="9"/>
  <c r="F39" i="9" s="1"/>
  <c r="F50" i="9"/>
  <c r="F71" i="9"/>
  <c r="I77" i="9"/>
  <c r="I66" i="9" s="1"/>
  <c r="F84" i="9"/>
  <c r="F89" i="9"/>
  <c r="F27" i="10"/>
  <c r="F45" i="10"/>
  <c r="F47" i="10"/>
  <c r="F55" i="10"/>
  <c r="I56" i="10"/>
  <c r="F59" i="10"/>
  <c r="F96" i="10"/>
  <c r="G25" i="6"/>
  <c r="G22" i="6" s="1"/>
  <c r="F42" i="6"/>
  <c r="F39" i="6" s="1"/>
  <c r="F50" i="6"/>
  <c r="F92" i="6"/>
  <c r="F27" i="7"/>
  <c r="F33" i="7"/>
  <c r="F25" i="7" s="1"/>
  <c r="F42" i="7"/>
  <c r="F55" i="7"/>
  <c r="F74" i="7"/>
  <c r="F95" i="7"/>
  <c r="F33" i="8"/>
  <c r="F45" i="8"/>
  <c r="F53" i="8"/>
  <c r="E56" i="8"/>
  <c r="F60" i="8"/>
  <c r="F76" i="8"/>
  <c r="I77" i="8"/>
  <c r="F84" i="8"/>
  <c r="F89" i="8"/>
  <c r="F27" i="9"/>
  <c r="F47" i="9"/>
  <c r="F55" i="9"/>
  <c r="I56" i="9"/>
  <c r="I64" i="9" s="1"/>
  <c r="H68" i="9"/>
  <c r="F80" i="9"/>
  <c r="F77" i="9" s="1"/>
  <c r="F94" i="9"/>
  <c r="F44" i="10"/>
  <c r="F52" i="10"/>
  <c r="F72" i="10"/>
  <c r="F83" i="10"/>
  <c r="F93" i="10"/>
  <c r="F27" i="6"/>
  <c r="F47" i="6"/>
  <c r="F55" i="6"/>
  <c r="I56" i="6"/>
  <c r="F70" i="6"/>
  <c r="F76" i="6"/>
  <c r="I77" i="6"/>
  <c r="I66" i="6" s="1"/>
  <c r="F84" i="6"/>
  <c r="F89" i="6"/>
  <c r="G22" i="7"/>
  <c r="G64" i="7" s="1"/>
  <c r="G105" i="7" s="1"/>
  <c r="F45" i="7"/>
  <c r="F57" i="7"/>
  <c r="F71" i="7"/>
  <c r="F83" i="7"/>
  <c r="F28" i="8"/>
  <c r="F42" i="8"/>
  <c r="F39" i="8" s="1"/>
  <c r="F50" i="8"/>
  <c r="F57" i="8"/>
  <c r="F71" i="8"/>
  <c r="F80" i="8"/>
  <c r="F94" i="8"/>
  <c r="E22" i="9"/>
  <c r="F32" i="9"/>
  <c r="F44" i="9"/>
  <c r="F52" i="9"/>
  <c r="F91" i="9"/>
  <c r="E25" i="10"/>
  <c r="E22" i="10" s="1"/>
  <c r="E64" i="10" s="1"/>
  <c r="F29" i="10"/>
  <c r="F37" i="10"/>
  <c r="F41" i="10"/>
  <c r="F88" i="10"/>
  <c r="F90" i="10"/>
  <c r="F56" i="10"/>
  <c r="F23" i="10"/>
  <c r="G56" i="10"/>
  <c r="F26" i="10"/>
  <c r="H56" i="10"/>
  <c r="H64" i="10" s="1"/>
  <c r="G77" i="10"/>
  <c r="F82" i="10"/>
  <c r="G39" i="10"/>
  <c r="G38" i="10" s="1"/>
  <c r="J68" i="10"/>
  <c r="J66" i="10" s="1"/>
  <c r="F70" i="10"/>
  <c r="F68" i="10" s="1"/>
  <c r="H77" i="10"/>
  <c r="H66" i="10" s="1"/>
  <c r="G86" i="10"/>
  <c r="H56" i="9"/>
  <c r="G77" i="9"/>
  <c r="J22" i="9"/>
  <c r="G39" i="9"/>
  <c r="G38" i="9" s="1"/>
  <c r="J68" i="9"/>
  <c r="J66" i="9" s="1"/>
  <c r="F70" i="9"/>
  <c r="H77" i="9"/>
  <c r="H66" i="9" s="1"/>
  <c r="G86" i="9"/>
  <c r="G56" i="9"/>
  <c r="F26" i="8"/>
  <c r="F25" i="8" s="1"/>
  <c r="H56" i="8"/>
  <c r="H64" i="8" s="1"/>
  <c r="G77" i="8"/>
  <c r="F23" i="8"/>
  <c r="H68" i="8"/>
  <c r="F69" i="8"/>
  <c r="G39" i="8"/>
  <c r="G38" i="8" s="1"/>
  <c r="G64" i="8" s="1"/>
  <c r="G86" i="8"/>
  <c r="H56" i="7"/>
  <c r="H64" i="7" s="1"/>
  <c r="H86" i="7"/>
  <c r="H66" i="7" s="1"/>
  <c r="E22" i="6"/>
  <c r="E64" i="6" s="1"/>
  <c r="G56" i="6"/>
  <c r="H68" i="6"/>
  <c r="F69" i="6"/>
  <c r="F68" i="6" s="1"/>
  <c r="H56" i="6"/>
  <c r="H64" i="6" s="1"/>
  <c r="G77" i="6"/>
  <c r="G66" i="6" s="1"/>
  <c r="F23" i="6"/>
  <c r="G39" i="6"/>
  <c r="G38" i="6" s="1"/>
  <c r="H77" i="6"/>
  <c r="G86" i="6"/>
  <c r="I64" i="10" l="1"/>
  <c r="I105" i="10" s="1"/>
  <c r="F39" i="10"/>
  <c r="F38" i="10" s="1"/>
  <c r="F25" i="10"/>
  <c r="F22" i="10" s="1"/>
  <c r="F64" i="10" s="1"/>
  <c r="J64" i="9"/>
  <c r="F56" i="9"/>
  <c r="H64" i="9"/>
  <c r="E64" i="9"/>
  <c r="E105" i="9" s="1"/>
  <c r="F25" i="9"/>
  <c r="F22" i="9" s="1"/>
  <c r="F64" i="9" s="1"/>
  <c r="E64" i="8"/>
  <c r="I105" i="8"/>
  <c r="F56" i="8"/>
  <c r="I66" i="8"/>
  <c r="J105" i="8"/>
  <c r="F77" i="8"/>
  <c r="F56" i="7"/>
  <c r="J105" i="7"/>
  <c r="I64" i="7"/>
  <c r="F22" i="7"/>
  <c r="J64" i="7"/>
  <c r="J65" i="7" s="1"/>
  <c r="F25" i="6"/>
  <c r="F22" i="6" s="1"/>
  <c r="F64" i="6" s="1"/>
  <c r="J65" i="6"/>
  <c r="F38" i="6"/>
  <c r="F86" i="6"/>
  <c r="I105" i="9"/>
  <c r="I65" i="9"/>
  <c r="E65" i="10"/>
  <c r="E105" i="10"/>
  <c r="F66" i="9"/>
  <c r="E105" i="7"/>
  <c r="F68" i="8"/>
  <c r="F66" i="8" s="1"/>
  <c r="I65" i="8"/>
  <c r="J65" i="10"/>
  <c r="F39" i="7"/>
  <c r="F38" i="7" s="1"/>
  <c r="F64" i="7" s="1"/>
  <c r="F38" i="9"/>
  <c r="F66" i="6"/>
  <c r="H66" i="8"/>
  <c r="H65" i="8" s="1"/>
  <c r="G64" i="10"/>
  <c r="G65" i="7"/>
  <c r="J65" i="8"/>
  <c r="G64" i="9"/>
  <c r="F77" i="10"/>
  <c r="F66" i="10" s="1"/>
  <c r="I65" i="10"/>
  <c r="F68" i="7"/>
  <c r="F66" i="7" s="1"/>
  <c r="F38" i="8"/>
  <c r="G64" i="6"/>
  <c r="G105" i="6" s="1"/>
  <c r="G66" i="8"/>
  <c r="G105" i="8" s="1"/>
  <c r="E65" i="9"/>
  <c r="H65" i="10"/>
  <c r="H105" i="10"/>
  <c r="J105" i="10"/>
  <c r="G66" i="10"/>
  <c r="G65" i="10" s="1"/>
  <c r="H65" i="9"/>
  <c r="H105" i="9"/>
  <c r="J105" i="9"/>
  <c r="J65" i="9"/>
  <c r="G66" i="9"/>
  <c r="G105" i="9" s="1"/>
  <c r="H105" i="8"/>
  <c r="E105" i="8"/>
  <c r="E65" i="8"/>
  <c r="F22" i="8"/>
  <c r="H65" i="7"/>
  <c r="H105" i="7"/>
  <c r="I105" i="6"/>
  <c r="I65" i="6"/>
  <c r="E105" i="6"/>
  <c r="E65" i="6"/>
  <c r="H66" i="6"/>
  <c r="H65" i="6" s="1"/>
  <c r="F65" i="9" l="1"/>
  <c r="F105" i="9"/>
  <c r="F64" i="8"/>
  <c r="F105" i="8" s="1"/>
  <c r="G65" i="8"/>
  <c r="I65" i="7"/>
  <c r="I105" i="7"/>
  <c r="H105" i="6"/>
  <c r="F65" i="7"/>
  <c r="F105" i="7"/>
  <c r="G65" i="6"/>
  <c r="G105" i="10"/>
  <c r="F105" i="10"/>
  <c r="F65" i="10"/>
  <c r="G65" i="9"/>
  <c r="B105" i="9" s="1"/>
  <c r="F105" i="6"/>
  <c r="F65" i="6"/>
  <c r="K25" i="7"/>
  <c r="K22" i="7" s="1"/>
  <c r="K64" i="7" s="1"/>
  <c r="L25" i="7"/>
  <c r="L22" i="7" s="1"/>
  <c r="L64" i="7" s="1"/>
  <c r="M25" i="7"/>
  <c r="M22" i="7" s="1"/>
  <c r="M64" i="7" s="1"/>
  <c r="K38" i="7"/>
  <c r="L38" i="7"/>
  <c r="M38" i="7"/>
  <c r="K56" i="7"/>
  <c r="L56" i="7"/>
  <c r="M56" i="7"/>
  <c r="M68" i="7"/>
  <c r="K69" i="7"/>
  <c r="K68" i="7" s="1"/>
  <c r="K66" i="7" s="1"/>
  <c r="L69" i="7"/>
  <c r="L68"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K69" i="6"/>
  <c r="K68" i="6" s="1"/>
  <c r="K66" i="6" s="1"/>
  <c r="M68" i="6"/>
  <c r="M56" i="6"/>
  <c r="L56" i="6"/>
  <c r="K56" i="6"/>
  <c r="M38" i="6"/>
  <c r="L38" i="6"/>
  <c r="K38" i="6"/>
  <c r="M25" i="6"/>
  <c r="M22" i="6" s="1"/>
  <c r="L25" i="6"/>
  <c r="K25" i="6"/>
  <c r="K22" i="6" s="1"/>
  <c r="K64" i="6" s="1"/>
  <c r="L22" i="6"/>
  <c r="L64" i="6" s="1"/>
  <c r="F65" i="8" l="1"/>
  <c r="K65" i="6"/>
  <c r="M66" i="7"/>
  <c r="M64" i="6"/>
  <c r="B65" i="6"/>
  <c r="L66" i="7"/>
  <c r="B65" i="7"/>
  <c r="B105" i="7"/>
  <c r="B65" i="10"/>
  <c r="B105" i="10"/>
  <c r="B65" i="9"/>
  <c r="B105" i="6"/>
  <c r="L66" i="6"/>
  <c r="L65" i="6" s="1"/>
  <c r="M66" i="6"/>
  <c r="M65" i="6" s="1"/>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M65" i="10" s="1"/>
  <c r="L25" i="10"/>
  <c r="L22" i="10" s="1"/>
  <c r="K25" i="10"/>
  <c r="K22" i="10"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L66" i="8" s="1"/>
  <c r="K69" i="8"/>
  <c r="K68" i="8"/>
  <c r="K66" i="8" s="1"/>
  <c r="M56" i="8"/>
  <c r="L56" i="8"/>
  <c r="K56" i="8"/>
  <c r="M38" i="8"/>
  <c r="L38" i="8"/>
  <c r="K38" i="8"/>
  <c r="M25" i="8"/>
  <c r="L25" i="8"/>
  <c r="K25" i="8"/>
  <c r="M22" i="8"/>
  <c r="L22" i="8"/>
  <c r="K22" i="8"/>
  <c r="K64" i="8" s="1"/>
  <c r="B65" i="8" l="1"/>
  <c r="B105" i="8"/>
  <c r="M64" i="8"/>
  <c r="M65" i="8" s="1"/>
  <c r="K64" i="10"/>
  <c r="K65" i="10" s="1"/>
  <c r="L64" i="10"/>
  <c r="L65" i="10" s="1"/>
  <c r="K65" i="8"/>
  <c r="L64" i="8"/>
  <c r="L6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<sst xmlns="http://schemas.openxmlformats.org/spreadsheetml/2006/main" count="959" uniqueCount="175">
  <si>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</si>
  <si>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</si>
  <si>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</si>
  <si>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</si>
  <si>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</si>
  <si>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</si>
  <si>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</si>
  <si>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</si>
  <si>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</si>
  <si>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</si>
  <si>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</si>
  <si>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</si>
  <si>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</si>
  <si>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</si>
  <si>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</si>
  <si>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</si>
  <si>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</si>
  <si>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</si>
  <si>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</si>
  <si>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</si>
  <si>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</si>
  <si>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</si>
  <si>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</si>
  <si>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</si>
  <si>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</si>
  <si>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</si>
  <si>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</si>
  <si>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</si>
  <si>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</si>
  <si>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</si>
  <si>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</si>
  <si>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</si>
  <si>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</si>
  <si>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</si>
  <si>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</si>
  <si>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</si>
  <si>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</si>
  <si>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</si>
  <si>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</si>
  <si>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</si>
  <si>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</si>
  <si>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</si>
  <si>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</si>
  <si>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</si>
  <si>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</si>
  <si>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</si>
  <si>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</si>
  <si>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</si>
  <si>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</si>
  <si>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</si>
  <si>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</si>
  <si>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</si>
  <si>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</si>
  <si>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</si>
  <si>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</si>
  <si>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</si>
  <si>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</si>
  <si>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</si>
  <si>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</si>
  <si>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</si>
  <si>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</si>
  <si>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</si>
  <si>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</si>
  <si>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</si>
  <si>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</si>
  <si>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</si>
  <si>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</si>
  <si>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</si>
  <si>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</si>
  <si>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</si>
  <si>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</si>
  <si>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</si>
  <si>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</si>
  <si>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</si>
  <si>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</si>
  <si>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</si>
  <si>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</si>
  <si>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</si>
  <si>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</si>
  <si>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</si>
  <si>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</si>
  <si>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</si>
  <si>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</si>
  <si>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</si>
  <si>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</si>
  <si>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</si>
  <si>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</si>
  <si>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</si>
  <si>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</si>
  <si>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</si>
  <si>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</si>
  <si>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</si>
  <si>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</si>
  <si>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</si>
  <si>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</si>
  <si>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</si>
  <si>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</si>
  <si>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</si>
  <si>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</si>
  <si>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</si>
  <si>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</si>
  <si>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</si>
  <si>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</si>
  <si>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</si>
  <si>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</si>
  <si>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</si>
  <si>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</si>
  <si>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</si>
  <si>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</si>
  <si>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</si>
  <si>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</si>
  <si>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</si>
  <si>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</si>
  <si>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</si>
  <si>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</si>
  <si>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</si>
  <si>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</si>
  <si>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</si>
  <si>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</si>
  <si>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</si>
  <si>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</si>
  <si>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</si>
  <si>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</si>
  <si>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</si>
  <si>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</si>
  <si>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</si>
  <si>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</si>
  <si>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</si>
  <si>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</si>
  <si>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</si>
  <si>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</si>
  <si>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</si>
  <si>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</si>
  <si>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</si>
  <si>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</si>
  <si>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</si>
  <si>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</si>
  <si>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</si>
  <si>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</si>
  <si>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</si>
  <si>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</si>
  <si>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</si>
  <si>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</si>
  <si>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</si>
  <si>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</si>
  <si>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</si>
  <si>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</si>
  <si>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</si>
  <si>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</si>
  <si>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</si>
  <si>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</si>
  <si>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</si>
  <si>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</si>
  <si>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</si>
  <si>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</si>
  <si>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</si>
  <si>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</si>
  <si>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</si>
  <si>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</si>
  <si>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</si>
  <si>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</si>
  <si>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</si>
  <si>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</si>
  <si>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</si>
  <si>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</si>
  <si>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</si>
  <si>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</si>
  <si>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</si>
  <si>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</si>
  <si>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</si>
  <si>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</si>
  <si>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</si>
  <si>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</si>
  <si>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2020 г.</t>
  </si>
  <si>
    <t>ОТЧЕТ               2020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</si>
</sst>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99">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0" fontId="11" fillId="6" borderId="0" xfId="0" applyFont="1" applyFill="1" applyAlignment="1" applyProtection="1">
      <alignment horizontal="center"/>
    </xf>
    <xf numFmtId="165" fontId="11" fillId="6" borderId="0" xfId="0" applyNumberFormat="1" applyFont="1" applyFill="1" applyBorder="1" applyAlignment="1" applyProtection="1">
      <alignment horizontal="left"/>
    </xf>
    <xf numFmtId="0" fontId="16" fillId="9" borderId="81" xfId="3" applyFont="1" applyFill="1" applyBorder="1" applyAlignment="1" applyProtection="1">
      <alignment horizontal="center" vertical="center"/>
    </xf>
    <xf numFmtId="0" fontId="16" fillId="9" borderId="24" xfId="3" applyFont="1" applyFill="1" applyBorder="1" applyAlignment="1" applyProtection="1">
      <alignment horizontal="center" vertical="center"/>
    </xf>
    <xf numFmtId="0" fontId="16" fillId="6" borderId="31" xfId="0" applyFont="1" applyFill="1" applyBorder="1" applyAlignment="1" applyProtection="1">
      <alignment horizontal="left"/>
    </xf>
    <xf numFmtId="0" fontId="16" fillId="6" borderId="5" xfId="0" quotePrefix="1" applyFont="1" applyFill="1" applyBorder="1" applyAlignment="1" applyProtection="1">
      <alignment horizontal="left"/>
    </xf>
    <xf numFmtId="0" fontId="16" fillId="6" borderId="24" xfId="0" applyFont="1" applyFill="1" applyBorder="1" applyAlignment="1" applyProtection="1">
      <alignment horizontal="left"/>
    </xf>
    <xf numFmtId="3" fontId="16" fillId="9" borderId="47" xfId="0" applyNumberFormat="1" applyFont="1" applyFill="1" applyBorder="1" applyAlignment="1" applyProtection="1">
      <alignment horizontal="center"/>
    </xf>
    <xf numFmtId="3" fontId="18" fillId="6" borderId="78" xfId="0" applyNumberFormat="1" applyFont="1" applyFill="1" applyBorder="1" applyAlignment="1" applyProtection="1">
      <alignment horizontal="center"/>
    </xf>
    <xf numFmtId="3" fontId="18" fillId="6" borderId="19" xfId="0" applyNumberFormat="1" applyFont="1" applyFill="1" applyBorder="1" applyAlignment="1" applyProtection="1">
      <alignment horizontal="center"/>
    </xf>
    <xf numFmtId="3" fontId="18" fillId="6" borderId="5" xfId="0" applyNumberFormat="1" applyFont="1" applyFill="1" applyBorder="1" applyAlignment="1" applyProtection="1">
      <alignment horizontal="center"/>
    </xf>
    <xf numFmtId="3" fontId="18" fillId="6" borderId="31"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7"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6" borderId="16" xfId="0" applyNumberFormat="1" applyFont="1" applyFill="1" applyBorder="1" applyAlignment="1" applyProtection="1">
      <alignment horizontal="center"/>
    </xf>
    <xf numFmtId="3" fontId="18" fillId="6" borderId="17" xfId="0" applyNumberFormat="1" applyFont="1" applyFill="1" applyBorder="1" applyAlignment="1" applyProtection="1">
      <alignment horizontal="center"/>
    </xf>
    <xf numFmtId="3" fontId="18" fillId="6" borderId="8" xfId="0" applyNumberFormat="1" applyFont="1" applyFill="1" applyBorder="1" applyAlignment="1" applyProtection="1">
      <alignment horizontal="center"/>
    </xf>
    <xf numFmtId="3" fontId="18" fillId="6" borderId="81" xfId="0" applyNumberFormat="1" applyFont="1" applyFill="1" applyBorder="1" applyAlignment="1" applyProtection="1">
      <alignment horizontal="center"/>
    </xf>
    <xf numFmtId="3" fontId="18" fillId="6" borderId="16" xfId="0" quotePrefix="1" applyNumberFormat="1" applyFont="1" applyFill="1" applyBorder="1" applyAlignment="1" applyProtection="1">
      <alignment horizontal="center"/>
    </xf>
    <xf numFmtId="3" fontId="18" fillId="6" borderId="18" xfId="0" quotePrefix="1" applyNumberFormat="1" applyFont="1" applyFill="1" applyBorder="1" applyAlignment="1" applyProtection="1">
      <alignment horizontal="center"/>
    </xf>
    <xf numFmtId="3" fontId="16" fillId="11" borderId="47" xfId="0" applyNumberFormat="1" applyFont="1" applyFill="1" applyBorder="1" applyAlignment="1" applyProtection="1">
      <alignment horizontal="center"/>
    </xf>
    <xf numFmtId="3" fontId="18" fillId="6" borderId="62" xfId="0" applyNumberFormat="1" applyFont="1" applyFill="1" applyBorder="1" applyAlignment="1" applyProtection="1">
      <alignment horizontal="center"/>
    </xf>
    <xf numFmtId="3" fontId="18" fillId="10" borderId="5" xfId="0" applyNumberFormat="1" applyFont="1" applyFill="1" applyBorder="1" applyAlignment="1" applyProtection="1">
      <alignment horizontal="center"/>
    </xf>
    <xf numFmtId="3" fontId="18" fillId="10" borderId="16" xfId="0" applyNumberFormat="1" applyFont="1" applyFill="1" applyBorder="1" applyAlignment="1" applyProtection="1">
      <alignment horizontal="center"/>
    </xf>
    <xf numFmtId="3" fontId="18" fillId="10" borderId="18" xfId="0" applyNumberFormat="1" applyFont="1" applyFill="1" applyBorder="1" applyAlignment="1" applyProtection="1">
      <alignment horizontal="center"/>
    </xf>
    <xf numFmtId="3" fontId="18" fillId="6" borderId="24" xfId="0" quotePrefix="1" applyNumberFormat="1" applyFont="1" applyFill="1" applyBorder="1" applyAlignment="1" applyProtection="1">
      <alignment horizontal="center"/>
    </xf>
    <xf numFmtId="3" fontId="18" fillId="12" borderId="47" xfId="0" applyNumberFormat="1" applyFont="1" applyFill="1" applyBorder="1" applyAlignment="1" applyProtection="1">
      <alignment horizontal="center"/>
    </xf>
    <xf numFmtId="3" fontId="18" fillId="6" borderId="62" xfId="0" quotePrefix="1" applyNumberFormat="1" applyFont="1" applyFill="1" applyBorder="1" applyAlignment="1" applyProtection="1">
      <alignment horizontal="center"/>
    </xf>
    <xf numFmtId="3" fontId="18" fillId="6" borderId="17" xfId="0" quotePrefix="1" applyNumberFormat="1" applyFont="1" applyFill="1" applyBorder="1" applyAlignment="1" applyProtection="1">
      <alignment horizontal="center"/>
    </xf>
    <xf numFmtId="3" fontId="18" fillId="6" borderId="19" xfId="0" quotePrefix="1" applyNumberFormat="1" applyFont="1" applyFill="1" applyBorder="1" applyAlignment="1" applyProtection="1">
      <alignment horizontal="center"/>
    </xf>
    <xf numFmtId="3" fontId="18" fillId="15" borderId="5" xfId="0" quotePrefix="1" applyNumberFormat="1" applyFont="1" applyFill="1" applyBorder="1" applyAlignment="1" applyProtection="1">
      <alignment horizontal="center"/>
    </xf>
    <xf numFmtId="3" fontId="18" fillId="10" borderId="47" xfId="0" applyNumberFormat="1" applyFont="1" applyFill="1" applyBorder="1" applyAlignment="1" applyProtection="1">
      <alignment horizontal="center"/>
    </xf>
    <xf numFmtId="3" fontId="18" fillId="9" borderId="83" xfId="0" applyNumberFormat="1" applyFont="1" applyFill="1" applyBorder="1" applyAlignment="1" applyProtection="1">
      <alignment horizontal="center"/>
    </xf>
    <xf numFmtId="3" fontId="18" fillId="6" borderId="31"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6" borderId="24" xfId="0" applyNumberFormat="1" applyFont="1" applyFill="1" applyBorder="1" applyAlignment="1" applyProtection="1">
      <alignment horizontal="center"/>
    </xf>
    <xf numFmtId="3" fontId="18" fillId="13" borderId="16" xfId="0" quotePrefix="1" applyNumberFormat="1" applyFont="1" applyFill="1" applyBorder="1" applyAlignment="1" applyProtection="1">
      <alignment horizontal="center"/>
    </xf>
    <xf numFmtId="3" fontId="18" fillId="13" borderId="17" xfId="0" quotePrefix="1" applyNumberFormat="1" applyFont="1" applyFill="1" applyBorder="1" applyAlignment="1" applyProtection="1">
      <alignment horizontal="center"/>
    </xf>
    <xf numFmtId="3" fontId="18" fillId="13" borderId="18" xfId="0" quotePrefix="1" applyNumberFormat="1" applyFont="1" applyFill="1" applyBorder="1" applyAlignment="1" applyProtection="1">
      <alignment horizontal="center"/>
    </xf>
    <xf numFmtId="3" fontId="18" fillId="13" borderId="9" xfId="0" applyNumberFormat="1" applyFont="1" applyFill="1" applyBorder="1" applyAlignment="1" applyProtection="1">
      <alignment horizontal="center"/>
    </xf>
    <xf numFmtId="165" fontId="16" fillId="6" borderId="0" xfId="0" quotePrefix="1" applyNumberFormat="1" applyFont="1" applyFill="1" applyBorder="1" applyAlignment="1" applyProtection="1">
      <alignment horizontal="left"/>
    </xf>
    <xf numFmtId="0" fontId="18" fillId="6" borderId="0" xfId="0" quotePrefix="1" applyFont="1" applyFill="1" applyBorder="1" applyAlignment="1" applyProtection="1">
      <alignment horizontal="left"/>
    </xf>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2020/1722_B1_2020_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2020/1722_B1_2020_04_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4.2020/1722_B1_2020_04_D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4.2020/1722_B1_2020_04_KSF.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4.2020/1722_B1_2020_04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УНИВЕРСИТЕТ-ПЛОВДИВ</v>
          </cell>
          <cell r="F9">
            <v>43951</v>
          </cell>
          <cell r="H9" t="str">
            <v>000 455 464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2883400</v>
          </cell>
          <cell r="G74">
            <v>280359</v>
          </cell>
          <cell r="H74">
            <v>0</v>
          </cell>
          <cell r="I74">
            <v>686398</v>
          </cell>
          <cell r="J74">
            <v>-116</v>
          </cell>
        </row>
        <row r="77">
          <cell r="E77">
            <v>2752400</v>
          </cell>
          <cell r="G77">
            <v>261133</v>
          </cell>
          <cell r="I77">
            <v>677383</v>
          </cell>
        </row>
        <row r="78">
          <cell r="E78">
            <v>100000</v>
          </cell>
          <cell r="G78">
            <v>9666</v>
          </cell>
          <cell r="I78">
            <v>6095</v>
          </cell>
        </row>
        <row r="79">
          <cell r="E79">
            <v>31000</v>
          </cell>
          <cell r="G79">
            <v>9560</v>
          </cell>
          <cell r="I79">
            <v>2920</v>
          </cell>
          <cell r="J79">
            <v>-116</v>
          </cell>
        </row>
        <row r="90">
          <cell r="E90">
            <v>0</v>
          </cell>
          <cell r="G90">
            <v>0</v>
          </cell>
          <cell r="H90">
            <v>0</v>
          </cell>
          <cell r="I90">
            <v>0</v>
          </cell>
          <cell r="J90">
            <v>0</v>
          </cell>
        </row>
        <row r="94">
          <cell r="E94">
            <v>0</v>
          </cell>
          <cell r="G94">
            <v>0</v>
          </cell>
          <cell r="H94">
            <v>0</v>
          </cell>
          <cell r="I94">
            <v>0</v>
          </cell>
          <cell r="J94">
            <v>0</v>
          </cell>
        </row>
        <row r="108">
          <cell r="E108">
            <v>13000</v>
          </cell>
          <cell r="G108">
            <v>2059</v>
          </cell>
          <cell r="H108">
            <v>0</v>
          </cell>
          <cell r="I108">
            <v>2089</v>
          </cell>
          <cell r="J108">
            <v>116</v>
          </cell>
        </row>
        <row r="112">
          <cell r="E112">
            <v>-1500</v>
          </cell>
          <cell r="G112">
            <v>-110</v>
          </cell>
          <cell r="H112">
            <v>0</v>
          </cell>
          <cell r="I112">
            <v>0</v>
          </cell>
          <cell r="J112">
            <v>0</v>
          </cell>
        </row>
        <row r="121">
          <cell r="E121">
            <v>-86852</v>
          </cell>
          <cell r="G121">
            <v>-32250</v>
          </cell>
          <cell r="H121">
            <v>0</v>
          </cell>
          <cell r="I121">
            <v>0</v>
          </cell>
          <cell r="J121">
            <v>0</v>
          </cell>
        </row>
        <row r="125">
          <cell r="E125">
            <v>218000</v>
          </cell>
          <cell r="G125">
            <v>6745</v>
          </cell>
          <cell r="H125">
            <v>0</v>
          </cell>
          <cell r="I125">
            <v>8144</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7776162</v>
          </cell>
          <cell r="G187">
            <v>1698776</v>
          </cell>
          <cell r="H187">
            <v>0</v>
          </cell>
          <cell r="I187">
            <v>138362</v>
          </cell>
          <cell r="J187">
            <v>518461</v>
          </cell>
        </row>
        <row r="190">
          <cell r="E190">
            <v>587950</v>
          </cell>
          <cell r="G190">
            <v>208450</v>
          </cell>
          <cell r="H190">
            <v>0</v>
          </cell>
          <cell r="I190">
            <v>460</v>
          </cell>
          <cell r="J190">
            <v>8158</v>
          </cell>
        </row>
        <row r="196">
          <cell r="E196">
            <v>1510333</v>
          </cell>
          <cell r="G196">
            <v>0</v>
          </cell>
          <cell r="H196">
            <v>0</v>
          </cell>
          <cell r="I196">
            <v>0</v>
          </cell>
          <cell r="J196">
            <v>447944</v>
          </cell>
        </row>
        <row r="204">
          <cell r="E204">
            <v>0</v>
          </cell>
          <cell r="G204">
            <v>0</v>
          </cell>
          <cell r="H204">
            <v>0</v>
          </cell>
          <cell r="I204">
            <v>0</v>
          </cell>
          <cell r="J204">
            <v>0</v>
          </cell>
        </row>
        <row r="205">
          <cell r="E205">
            <v>2615152</v>
          </cell>
          <cell r="G205">
            <v>524830</v>
          </cell>
          <cell r="H205">
            <v>0</v>
          </cell>
          <cell r="I205">
            <v>39033</v>
          </cell>
          <cell r="J205">
            <v>-63</v>
          </cell>
        </row>
        <row r="223">
          <cell r="E223">
            <v>122800</v>
          </cell>
          <cell r="G223">
            <v>121976</v>
          </cell>
          <cell r="H223">
            <v>0</v>
          </cell>
          <cell r="I223">
            <v>1745</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460400</v>
          </cell>
          <cell r="G256">
            <v>115410</v>
          </cell>
          <cell r="H256">
            <v>0</v>
          </cell>
          <cell r="I256">
            <v>870</v>
          </cell>
          <cell r="J256">
            <v>0</v>
          </cell>
        </row>
        <row r="257">
          <cell r="E257">
            <v>0</v>
          </cell>
          <cell r="G257">
            <v>0</v>
          </cell>
          <cell r="H257">
            <v>0</v>
          </cell>
          <cell r="I257">
            <v>0</v>
          </cell>
          <cell r="J257">
            <v>0</v>
          </cell>
        </row>
        <row r="258">
          <cell r="E258">
            <v>80305</v>
          </cell>
          <cell r="G258">
            <v>4307</v>
          </cell>
          <cell r="H258">
            <v>0</v>
          </cell>
          <cell r="I258">
            <v>960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20110</v>
          </cell>
          <cell r="G271">
            <v>5898</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836300</v>
          </cell>
          <cell r="G276">
            <v>292772</v>
          </cell>
          <cell r="H276">
            <v>0</v>
          </cell>
          <cell r="I276">
            <v>0</v>
          </cell>
          <cell r="J276">
            <v>0</v>
          </cell>
        </row>
        <row r="284">
          <cell r="E284">
            <v>21500</v>
          </cell>
          <cell r="G284">
            <v>6667</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8760369</v>
          </cell>
          <cell r="G383">
            <v>1913605</v>
          </cell>
          <cell r="H383">
            <v>0</v>
          </cell>
          <cell r="I383">
            <v>0</v>
          </cell>
          <cell r="J383">
            <v>0</v>
          </cell>
        </row>
        <row r="388">
          <cell r="E388">
            <v>0</v>
          </cell>
          <cell r="G388">
            <v>0</v>
          </cell>
          <cell r="H388">
            <v>0</v>
          </cell>
          <cell r="I388">
            <v>0</v>
          </cell>
          <cell r="J388">
            <v>0</v>
          </cell>
        </row>
        <row r="391">
          <cell r="E391">
            <v>-1572734</v>
          </cell>
          <cell r="G391">
            <v>-1007525</v>
          </cell>
          <cell r="H391">
            <v>0</v>
          </cell>
          <cell r="I391">
            <v>0</v>
          </cell>
          <cell r="J391">
            <v>0</v>
          </cell>
        </row>
        <row r="396">
          <cell r="E396">
            <v>0</v>
          </cell>
          <cell r="G396">
            <v>-50729</v>
          </cell>
          <cell r="H396">
            <v>5107</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992189</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-419000</v>
          </cell>
          <cell r="G524">
            <v>139660</v>
          </cell>
          <cell r="H524">
            <v>-82622</v>
          </cell>
          <cell r="I524">
            <v>-2291</v>
          </cell>
          <cell r="J524">
            <v>-7941</v>
          </cell>
        </row>
        <row r="531">
          <cell r="E531">
            <v>-18400</v>
          </cell>
          <cell r="G531">
            <v>-18329</v>
          </cell>
          <cell r="H531">
            <v>0</v>
          </cell>
          <cell r="I531">
            <v>0</v>
          </cell>
          <cell r="J531">
            <v>-9685</v>
          </cell>
        </row>
        <row r="536">
          <cell r="E536">
            <v>0</v>
          </cell>
          <cell r="G536">
            <v>0</v>
          </cell>
          <cell r="H536">
            <v>0</v>
          </cell>
          <cell r="I536">
            <v>0</v>
          </cell>
          <cell r="J536">
            <v>0</v>
          </cell>
        </row>
        <row r="544">
          <cell r="E544">
            <v>12540</v>
          </cell>
          <cell r="G544">
            <v>10688</v>
          </cell>
          <cell r="H544">
            <v>0</v>
          </cell>
          <cell r="I544">
            <v>3690</v>
          </cell>
          <cell r="J544">
            <v>-63</v>
          </cell>
        </row>
        <row r="567">
          <cell r="H567">
            <v>0</v>
          </cell>
          <cell r="I567">
            <v>0</v>
          </cell>
          <cell r="J567">
            <v>0</v>
          </cell>
        </row>
        <row r="568">
          <cell r="E568">
            <v>1912180</v>
          </cell>
          <cell r="G568">
            <v>0</v>
          </cell>
          <cell r="H568">
            <v>1912180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-23384</v>
          </cell>
          <cell r="H573">
            <v>0</v>
          </cell>
          <cell r="I573">
            <v>0</v>
          </cell>
          <cell r="J573">
            <v>0</v>
          </cell>
        </row>
        <row r="574">
          <cell r="E574">
            <v>-1387180</v>
          </cell>
          <cell r="G574">
            <v>0</v>
          </cell>
          <cell r="H574">
            <v>-1824182</v>
          </cell>
          <cell r="I574">
            <v>0</v>
          </cell>
          <cell r="J574">
            <v>0</v>
          </cell>
        </row>
        <row r="575">
          <cell r="H575">
            <v>0</v>
          </cell>
          <cell r="I575">
            <v>0</v>
          </cell>
          <cell r="J575">
            <v>0</v>
          </cell>
        </row>
        <row r="576">
          <cell r="G576">
            <v>0</v>
          </cell>
          <cell r="I576">
            <v>0</v>
          </cell>
          <cell r="J576">
            <v>0</v>
          </cell>
        </row>
        <row r="577">
          <cell r="G577">
            <v>0</v>
          </cell>
          <cell r="H577">
            <v>0</v>
          </cell>
          <cell r="I577">
            <v>-28091</v>
          </cell>
          <cell r="J577">
            <v>0</v>
          </cell>
        </row>
        <row r="578">
          <cell r="G578">
            <v>0</v>
          </cell>
          <cell r="H578">
            <v>0</v>
          </cell>
          <cell r="J578">
            <v>0</v>
          </cell>
        </row>
        <row r="579">
          <cell r="G579">
            <v>-5048</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4679970</v>
          </cell>
          <cell r="G587">
            <v>4679970</v>
          </cell>
          <cell r="H587">
            <v>0</v>
          </cell>
          <cell r="I587">
            <v>0</v>
          </cell>
          <cell r="J587">
            <v>0</v>
          </cell>
        </row>
        <row r="588">
          <cell r="H588">
            <v>0</v>
          </cell>
          <cell r="I588">
            <v>0</v>
          </cell>
          <cell r="J588">
            <v>0</v>
          </cell>
        </row>
        <row r="589">
          <cell r="E589">
            <v>-962781</v>
          </cell>
          <cell r="G589">
            <v>-3415617</v>
          </cell>
          <cell r="H589">
            <v>0</v>
          </cell>
          <cell r="I589">
            <v>0</v>
          </cell>
          <cell r="J589">
            <v>0</v>
          </cell>
        </row>
        <row r="590">
          <cell r="H590">
            <v>0</v>
          </cell>
          <cell r="I590">
            <v>0</v>
          </cell>
          <cell r="J590">
            <v>0</v>
          </cell>
        </row>
        <row r="591">
          <cell r="E591">
            <v>0</v>
          </cell>
          <cell r="G591">
            <v>498992</v>
          </cell>
          <cell r="H591">
            <v>-10483</v>
          </cell>
          <cell r="I591">
            <v>-488509</v>
          </cell>
          <cell r="J591">
            <v>0</v>
          </cell>
        </row>
        <row r="594">
          <cell r="E594">
            <v>0</v>
          </cell>
          <cell r="G594">
            <v>7940</v>
          </cell>
          <cell r="H594">
            <v>-7940</v>
          </cell>
          <cell r="J594">
            <v>0</v>
          </cell>
        </row>
        <row r="600">
          <cell r="G600" t="str">
            <v>Иванка Налджиян</v>
          </cell>
        </row>
        <row r="603">
          <cell r="D603" t="str">
            <v>Иванка Налджиян</v>
          </cell>
          <cell r="G603" t="str">
            <v>проф.д-р Христина Янчева</v>
          </cell>
        </row>
        <row r="605">
          <cell r="B605">
            <v>43958</v>
          </cell>
          <cell r="E605" t="str">
            <v>032/654331</v>
          </cell>
          <cell r="F605" t="str">
            <v>032/654331</v>
          </cell>
          <cell r="H605" t="str">
            <v>vani2223@abv.bg</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 val="1722_B1_2020_04_33"/>
    </sheetNames>
    <sheetDataSet>
      <sheetData sheetId="0" refreshError="1"/>
      <sheetData sheetId="1" refreshError="1"/>
      <sheetData sheetId="2" refreshError="1"/>
      <sheetData sheetId="3">
        <row r="9">
          <cell r="B9" t="str">
            <v>АГРАРЕН УНИВЕРСИТЕТ-ПЛОВДИВ</v>
          </cell>
          <cell r="F9">
            <v>43951</v>
          </cell>
          <cell r="H9" t="str">
            <v>000 455 464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2344</v>
          </cell>
          <cell r="H544">
            <v>0</v>
          </cell>
          <cell r="I544">
            <v>-300</v>
          </cell>
          <cell r="J544">
            <v>0</v>
          </cell>
        </row>
        <row r="567">
          <cell r="G567">
            <v>37647</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-39691</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-300</v>
          </cell>
          <cell r="H591">
            <v>0</v>
          </cell>
          <cell r="I591">
            <v>300</v>
          </cell>
          <cell r="J591">
            <v>0</v>
          </cell>
        </row>
        <row r="594">
          <cell r="E594">
            <v>0</v>
          </cell>
          <cell r="J594">
            <v>0</v>
          </cell>
        </row>
        <row r="600">
          <cell r="G600" t="str">
            <v>Иванка Налджиян</v>
          </cell>
        </row>
        <row r="603">
          <cell r="D603" t="str">
            <v>Иванка Налджиян</v>
          </cell>
          <cell r="G603" t="str">
            <v>проф. Д-р Христина Янчева</v>
          </cell>
        </row>
        <row r="605">
          <cell r="B605">
            <v>43958</v>
          </cell>
          <cell r="E605" t="str">
            <v>032/654331</v>
          </cell>
          <cell r="F605" t="str">
            <v>032/654304</v>
          </cell>
          <cell r="H605" t="str">
            <v>vani2223@abv.bg</v>
          </cell>
        </row>
      </sheetData>
      <sheetData sheetId="4" refreshError="1"/>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 АГРАРЕН УНИВЕРСИТЕТ-ПЛОВДИВ</v>
          </cell>
          <cell r="F9">
            <v>43951</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-232</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67727</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13243</v>
          </cell>
        </row>
        <row r="190">
          <cell r="E190">
            <v>0</v>
          </cell>
          <cell r="G190">
            <v>0</v>
          </cell>
          <cell r="H190">
            <v>0</v>
          </cell>
          <cell r="I190">
            <v>0</v>
          </cell>
          <cell r="J190">
            <v>58042</v>
          </cell>
        </row>
        <row r="196">
          <cell r="E196">
            <v>0</v>
          </cell>
          <cell r="G196">
            <v>0</v>
          </cell>
          <cell r="H196">
            <v>0</v>
          </cell>
          <cell r="I196">
            <v>0</v>
          </cell>
          <cell r="J196">
            <v>4921</v>
          </cell>
        </row>
        <row r="204">
          <cell r="E204">
            <v>0</v>
          </cell>
          <cell r="G204">
            <v>0</v>
          </cell>
          <cell r="H204">
            <v>0</v>
          </cell>
          <cell r="I204">
            <v>0</v>
          </cell>
          <cell r="J204">
            <v>0</v>
          </cell>
        </row>
        <row r="205">
          <cell r="E205">
            <v>0</v>
          </cell>
          <cell r="G205">
            <v>0</v>
          </cell>
          <cell r="H205">
            <v>0</v>
          </cell>
          <cell r="I205">
            <v>0</v>
          </cell>
          <cell r="J205">
            <v>65928</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59929</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50729</v>
          </cell>
        </row>
        <row r="399">
          <cell r="E399">
            <v>0</v>
          </cell>
          <cell r="G399">
            <v>0</v>
          </cell>
          <cell r="H399">
            <v>0</v>
          </cell>
          <cell r="I399">
            <v>0</v>
          </cell>
          <cell r="J399">
            <v>-14852</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92854</v>
          </cell>
        </row>
        <row r="531">
          <cell r="E531">
            <v>0</v>
          </cell>
          <cell r="G531">
            <v>0</v>
          </cell>
          <cell r="H531">
            <v>0</v>
          </cell>
          <cell r="I531">
            <v>0</v>
          </cell>
          <cell r="J531">
            <v>5837</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Иванка Налджиян</v>
          </cell>
          <cell r="G603" t="str">
            <v>проф.д-р Христина Янчева</v>
          </cell>
        </row>
        <row r="605">
          <cell r="B605">
            <v>43958</v>
          </cell>
          <cell r="E605" t="str">
            <v>032/654331</v>
          </cell>
          <cell r="F605" t="str">
            <v>032/654331</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 АГРАРЕН УНИВЕРСИТЕТ-ПЛОВДИВ</v>
          </cell>
          <cell r="F9">
            <v>43951</v>
          </cell>
          <cell r="H9" t="str">
            <v>000 455 464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16220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13445</v>
          </cell>
        </row>
        <row r="190">
          <cell r="E190">
            <v>0</v>
          </cell>
          <cell r="G190">
            <v>0</v>
          </cell>
          <cell r="H190">
            <v>0</v>
          </cell>
          <cell r="I190">
            <v>0</v>
          </cell>
          <cell r="J190">
            <v>0</v>
          </cell>
        </row>
        <row r="196">
          <cell r="E196">
            <v>0</v>
          </cell>
          <cell r="G196">
            <v>0</v>
          </cell>
          <cell r="H196">
            <v>0</v>
          </cell>
          <cell r="I196">
            <v>0</v>
          </cell>
          <cell r="J196">
            <v>1516</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-5107</v>
          </cell>
        </row>
        <row r="399">
          <cell r="E399">
            <v>0</v>
          </cell>
          <cell r="G399">
            <v>0</v>
          </cell>
          <cell r="H399">
            <v>0</v>
          </cell>
          <cell r="I399">
            <v>0</v>
          </cell>
          <cell r="J399">
            <v>99400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-99400</v>
          </cell>
        </row>
        <row r="531">
          <cell r="E531">
            <v>0</v>
          </cell>
          <cell r="G531">
            <v>0</v>
          </cell>
          <cell r="H531">
            <v>0</v>
          </cell>
          <cell r="I531">
            <v>0</v>
          </cell>
          <cell r="J531">
            <v>3848</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Иванка Налджиян</v>
          </cell>
          <cell r="G603" t="str">
            <v>проф.д-р Христина Янчева</v>
          </cell>
        </row>
        <row r="605">
          <cell r="B605">
            <v>43958</v>
          </cell>
          <cell r="E605" t="str">
            <v>032/654331</v>
          </cell>
          <cell r="F605" t="str">
            <v>032/654331</v>
          </cell>
          <cell r="H605"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УНИВЕРСИТЕТ-ПЛОВДИВ</v>
          </cell>
          <cell r="F9">
            <v>43951</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56509</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19217</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2968</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-40260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Иванка Налджиян</v>
          </cell>
          <cell r="G603" t="str">
            <v>проф.д-р Христина Янчева</v>
          </cell>
        </row>
        <row r="605">
          <cell r="B605">
            <v>43958</v>
          </cell>
          <cell r="E605" t="str">
            <v>032/654331</v>
          </cell>
          <cell r="F605" t="str">
            <v>032/654331</v>
          </cell>
          <cell r="H605"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60" zoomScaleNormal="60" workbookViewId="0">
      <selection activeCell="H14" sqref="H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+[1]OTCHET!B9</f>
        <v>АГРАРЕН УНИВЕРСИТЕТ-ПЛОВДИВ</v>
      </c>
      <c r="C11" s="11"/>
      <c r="D11" s="11"/>
      <c r="E11" s="12" t="s">
        <v>0</v>
      </c>
      <c r="F11" s="34">
        <f>[1]OTCHET!F9</f>
        <v>43951</v>
      </c>
      <c r="G11" s="35" t="s">
        <v>1</v>
      </c>
      <c r="H11" s="36" t="str">
        <f>+[1]OTCHET!H9</f>
        <v>000 455 464</v>
      </c>
      <c r="I11" s="782">
        <f>+[1]OTCHET!I9</f>
        <v>0</v>
      </c>
      <c r="J11" s="783"/>
      <c r="K11" s="606"/>
      <c r="L11" s="606"/>
      <c r="N11" s="312"/>
      <c r="O11" s="736"/>
      <c r="P11" s="312"/>
      <c r="Q11" s="607"/>
      <c r="R11" s="607"/>
      <c r="S11" s="607"/>
      <c r="T11" s="607"/>
    </row>
    <row r="12" spans="1:25" ht="23.25" customHeight="1">
      <c r="B12" s="26" t="s">
        <v>2</v>
      </c>
      <c r="C12" s="13"/>
      <c r="D12" s="10"/>
      <c r="E12" s="18"/>
      <c r="F12" s="14"/>
      <c r="G12" s="18"/>
      <c r="H12" s="32"/>
      <c r="I12" s="784" t="s">
        <v>3</v>
      </c>
      <c r="J12" s="784"/>
      <c r="N12" s="312"/>
      <c r="O12" s="13"/>
      <c r="P12" s="312"/>
      <c r="Q12" s="607"/>
      <c r="R12" s="607"/>
      <c r="S12" s="607"/>
      <c r="T12" s="607"/>
    </row>
    <row r="13" spans="1:25" ht="23.25" customHeight="1">
      <c r="B13" s="15" t="str">
        <f>+[1]OTCHET!B12</f>
        <v>Аграрен университет - Пловдив</v>
      </c>
      <c r="C13" s="13"/>
      <c r="D13" s="13"/>
      <c r="E13" s="16" t="str">
        <f>+[1]OTCHET!E12</f>
        <v>код по ЕБК:</v>
      </c>
      <c r="F13" s="38" t="str">
        <f>+[1]OTCHET!F12</f>
        <v>1722</v>
      </c>
      <c r="G13" s="18"/>
      <c r="H13" s="32"/>
      <c r="I13" s="785"/>
      <c r="J13" s="785"/>
      <c r="N13" s="312"/>
      <c r="O13" s="13"/>
      <c r="P13" s="312"/>
      <c r="Q13" s="607"/>
      <c r="R13" s="607"/>
      <c r="S13" s="607"/>
      <c r="T13" s="607"/>
    </row>
    <row r="14" spans="1:25" ht="23.25" customHeight="1">
      <c r="B14" s="27" t="s">
        <v>4</v>
      </c>
      <c r="C14" s="17"/>
      <c r="D14" s="17"/>
      <c r="E14" s="17"/>
      <c r="F14" s="17"/>
      <c r="G14" s="17"/>
      <c r="H14" s="32"/>
      <c r="I14" s="785"/>
      <c r="J14" s="785"/>
      <c r="N14" s="312"/>
      <c r="O14" s="17"/>
      <c r="P14" s="312"/>
      <c r="Q14" s="607"/>
      <c r="R14" s="607"/>
      <c r="S14" s="607"/>
      <c r="T14" s="607"/>
    </row>
    <row r="15" spans="1:25" ht="21.75" customHeight="1" thickBot="1">
      <c r="B15" s="1" t="s">
        <v>5</v>
      </c>
      <c r="C15" s="53"/>
      <c r="D15" s="53"/>
      <c r="E15" s="52">
        <f>+[1]OTCHET!E15</f>
        <v>0</v>
      </c>
      <c r="F15" s="33" t="str">
        <f>[1]OTCHET!F15</f>
        <v>БЮДЖЕТ</v>
      </c>
      <c r="G15" s="17"/>
      <c r="H15" s="54"/>
      <c r="I15" s="54"/>
      <c r="J15" s="55"/>
      <c r="K15" s="608"/>
      <c r="L15" s="608"/>
      <c r="M15" s="609"/>
      <c r="N15" s="54"/>
      <c r="O15" s="53"/>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737"/>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738" t="s">
        <v>169</v>
      </c>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739"/>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740"/>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741"/>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742"/>
      <c r="P21" s="615"/>
      <c r="Q21" s="607"/>
      <c r="R21" s="607"/>
      <c r="S21" s="607"/>
      <c r="T21" s="607"/>
      <c r="U21" s="607"/>
      <c r="V21" s="607"/>
      <c r="W21" s="607"/>
      <c r="X21" s="607"/>
      <c r="Y21" s="607"/>
    </row>
    <row r="22" spans="1:25" ht="19.5" thickBot="1">
      <c r="A22" s="611">
        <v>10</v>
      </c>
      <c r="B22" s="84" t="s">
        <v>21</v>
      </c>
      <c r="C22" s="85" t="s">
        <v>22</v>
      </c>
      <c r="D22" s="86"/>
      <c r="E22" s="87">
        <f t="shared" ref="E22:J22" si="0">+E23+E25+E36+E37</f>
        <v>3026048</v>
      </c>
      <c r="F22" s="87">
        <f t="shared" si="0"/>
        <v>953434</v>
      </c>
      <c r="G22" s="88">
        <f t="shared" si="0"/>
        <v>256803</v>
      </c>
      <c r="H22" s="89">
        <f t="shared" si="0"/>
        <v>0</v>
      </c>
      <c r="I22" s="89">
        <f t="shared" si="0"/>
        <v>696631</v>
      </c>
      <c r="J22" s="90">
        <f t="shared" si="0"/>
        <v>0</v>
      </c>
      <c r="K22" s="627">
        <f>+K23+K25+K35+K36+K37</f>
        <v>0</v>
      </c>
      <c r="L22" s="627">
        <f>+L23+L25+L35+L36+L37</f>
        <v>0</v>
      </c>
      <c r="M22" s="627">
        <f>+M23+M25+M35+M36</f>
        <v>0</v>
      </c>
      <c r="N22" s="628"/>
      <c r="O22" s="743" t="s">
        <v>22</v>
      </c>
      <c r="P22" s="615"/>
      <c r="Q22" s="607"/>
      <c r="R22" s="607"/>
      <c r="S22" s="607"/>
      <c r="T22" s="607"/>
      <c r="U22" s="607"/>
      <c r="V22" s="607"/>
      <c r="W22" s="607"/>
      <c r="X22" s="607"/>
      <c r="Y22" s="607"/>
    </row>
    <row r="23" spans="1:25" ht="16.5" thickTop="1">
      <c r="A23" s="611">
        <v>15</v>
      </c>
      <c r="B23" s="91" t="s">
        <v>23</v>
      </c>
      <c r="C23" s="91" t="s">
        <v>24</v>
      </c>
      <c r="D23" s="91"/>
      <c r="E23" s="92">
        <f>[1]OTCHET!E22+[1]OTCHET!E28+[1]OTCHET!E33+[1]OTCHET!E39+[1]OTCHET!E47+[1]OTCHET!E52+[1]OTCHET!E58+[1]OTCHET!E61+[1]OTCHET!E64+[1]OTCHET!E65+[1]OTCHET!E72+[1]OTCHET!E73</f>
        <v>0</v>
      </c>
      <c r="F23" s="92">
        <f t="shared" ref="F23:F88" si="1">+G23+H23+I23+J23</f>
        <v>0</v>
      </c>
      <c r="G23" s="93">
        <f>[1]OTCHET!G22+[1]OTCHET!G28+[1]OTCHET!G33+[1]OTCHET!G39+[1]OTCHET!G47+[1]OTCHET!G52+[1]OTCHET!G58+[1]OTCHET!G61+[1]OTCHET!G64+[1]OTCHET!G65+[1]OTCHET!G72+[1]OTCHET!G73</f>
        <v>0</v>
      </c>
      <c r="H23" s="94">
        <f>[1]OTCHET!H22+[1]OTCHET!H28+[1]OTCHET!H33+[1]OTCHET!H39+[1]OTCHET!H47+[1]OTCHET!H52+[1]OTCHET!H58+[1]OTCHET!H61+[1]OTCHET!H64+[1]OTCHET!H65+[1]OTCHET!H72+[1]OTCHET!H73</f>
        <v>0</v>
      </c>
      <c r="I23" s="94">
        <f>[1]OTCHET!I22+[1]OTCHET!I28+[1]OTCHET!I33+[1]OTCHET!I39+[1]OTCHET!I47+[1]OTCHET!I52+[1]OTCHET!I58+[1]OTCHET!I61+[1]OTCHET!I64+[1]OTCHET!I65+[1]OTCHET!I72+[1]OTCHET!I73</f>
        <v>0</v>
      </c>
      <c r="J23" s="95">
        <f>[1]OTCHET!J22+[1]OTCHET!J28+[1]OTCHET!J33+[1]OTCHET!J39+[1]OTCHET!J47+[1]OTCHET!J52+[1]OTCHET!J58+[1]OTCHET!J61+[1]OTCHET!J64+[1]OTCHET!J65+[1]OTCHET!J72+[1]OTCHET!J73</f>
        <v>0</v>
      </c>
      <c r="K23" s="630"/>
      <c r="L23" s="630"/>
      <c r="M23" s="630"/>
      <c r="N23" s="631"/>
      <c r="O23" s="744" t="s">
        <v>24</v>
      </c>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745" t="s">
        <v>26</v>
      </c>
      <c r="P24" s="615"/>
      <c r="Q24" s="607"/>
      <c r="R24" s="607"/>
      <c r="S24" s="607"/>
      <c r="T24" s="607"/>
      <c r="U24" s="607"/>
      <c r="V24" s="607"/>
      <c r="W24" s="607"/>
      <c r="X24" s="607"/>
      <c r="Y24" s="607"/>
    </row>
    <row r="25" spans="1:25" ht="16.5" thickBot="1">
      <c r="A25" s="611">
        <v>20</v>
      </c>
      <c r="B25" s="101" t="s">
        <v>27</v>
      </c>
      <c r="C25" s="101" t="s">
        <v>28</v>
      </c>
      <c r="D25" s="101"/>
      <c r="E25" s="102">
        <f>+E26+E30+E31+E32+E33</f>
        <v>3026048</v>
      </c>
      <c r="F25" s="102">
        <f>+F26+F30+F31+F32+F33</f>
        <v>953434</v>
      </c>
      <c r="G25" s="103">
        <f t="shared" ref="G25" si="2">+G26+G30+G31+G32+G33</f>
        <v>256803</v>
      </c>
      <c r="H25" s="104">
        <f>+H26+H30+H31+H32+H33</f>
        <v>0</v>
      </c>
      <c r="I25" s="104">
        <f>+I26+I30+I31+I32+I33</f>
        <v>696631</v>
      </c>
      <c r="J25" s="105">
        <f>+J26+J30+J31+J32+J33</f>
        <v>0</v>
      </c>
      <c r="K25" s="627">
        <f t="shared" ref="K25:M25" si="3">+K26+K30+K31+K32+K33</f>
        <v>0</v>
      </c>
      <c r="L25" s="627">
        <f t="shared" si="3"/>
        <v>0</v>
      </c>
      <c r="M25" s="627">
        <f t="shared" si="3"/>
        <v>0</v>
      </c>
      <c r="N25" s="631"/>
      <c r="O25" s="746" t="s">
        <v>28</v>
      </c>
      <c r="P25" s="615"/>
      <c r="Q25" s="607"/>
      <c r="R25" s="607"/>
      <c r="S25" s="607"/>
      <c r="T25" s="607"/>
      <c r="U25" s="607"/>
      <c r="V25" s="607"/>
      <c r="W25" s="607"/>
      <c r="X25" s="607"/>
      <c r="Y25" s="607"/>
    </row>
    <row r="26" spans="1:25" ht="15.75">
      <c r="A26" s="611">
        <v>25</v>
      </c>
      <c r="B26" s="106" t="s">
        <v>29</v>
      </c>
      <c r="C26" s="106" t="s">
        <v>30</v>
      </c>
      <c r="D26" s="106"/>
      <c r="E26" s="107">
        <f>[1]OTCHET!E74</f>
        <v>2883400</v>
      </c>
      <c r="F26" s="107">
        <f t="shared" si="1"/>
        <v>966641</v>
      </c>
      <c r="G26" s="108">
        <f>[1]OTCHET!G74</f>
        <v>280359</v>
      </c>
      <c r="H26" s="109">
        <f>[1]OTCHET!H74</f>
        <v>0</v>
      </c>
      <c r="I26" s="109">
        <f>[1]OTCHET!I74</f>
        <v>686398</v>
      </c>
      <c r="J26" s="110">
        <f>[1]OTCHET!J74</f>
        <v>-116</v>
      </c>
      <c r="K26" s="633"/>
      <c r="L26" s="633"/>
      <c r="M26" s="633"/>
      <c r="N26" s="631"/>
      <c r="O26" s="747" t="s">
        <v>30</v>
      </c>
      <c r="P26" s="615"/>
      <c r="Q26" s="607"/>
      <c r="R26" s="607"/>
      <c r="S26" s="607"/>
      <c r="T26" s="607"/>
      <c r="U26" s="607"/>
      <c r="V26" s="607"/>
      <c r="W26" s="607"/>
      <c r="X26" s="607"/>
      <c r="Y26" s="607"/>
    </row>
    <row r="27" spans="1:25" ht="15.75">
      <c r="A27" s="611">
        <v>26</v>
      </c>
      <c r="B27" s="111" t="s">
        <v>31</v>
      </c>
      <c r="C27" s="112" t="s">
        <v>32</v>
      </c>
      <c r="D27" s="111"/>
      <c r="E27" s="113">
        <f>[1]OTCHET!E75</f>
        <v>0</v>
      </c>
      <c r="F27" s="113">
        <f t="shared" si="1"/>
        <v>0</v>
      </c>
      <c r="G27" s="114">
        <f>[1]OTCHET!G75</f>
        <v>0</v>
      </c>
      <c r="H27" s="115">
        <f>[1]OTCHET!H75</f>
        <v>0</v>
      </c>
      <c r="I27" s="115">
        <f>[1]OTCHET!I75</f>
        <v>0</v>
      </c>
      <c r="J27" s="116">
        <f>[1]OTCHET!J75</f>
        <v>0</v>
      </c>
      <c r="K27" s="634"/>
      <c r="L27" s="634"/>
      <c r="M27" s="634"/>
      <c r="N27" s="631"/>
      <c r="O27" s="748" t="s">
        <v>32</v>
      </c>
      <c r="P27" s="615"/>
      <c r="Q27" s="607"/>
      <c r="R27" s="607"/>
      <c r="S27" s="607"/>
      <c r="T27" s="607"/>
      <c r="U27" s="607"/>
      <c r="V27" s="607"/>
      <c r="W27" s="607"/>
      <c r="X27" s="607"/>
      <c r="Y27" s="607"/>
    </row>
    <row r="28" spans="1:25" ht="15.75">
      <c r="A28" s="611">
        <v>30</v>
      </c>
      <c r="B28" s="117" t="s">
        <v>33</v>
      </c>
      <c r="C28" s="118" t="s">
        <v>34</v>
      </c>
      <c r="D28" s="117"/>
      <c r="E28" s="119">
        <f>[1]OTCHET!E77</f>
        <v>2752400</v>
      </c>
      <c r="F28" s="119">
        <f t="shared" si="1"/>
        <v>938516</v>
      </c>
      <c r="G28" s="120">
        <f>[1]OTCHET!G77</f>
        <v>261133</v>
      </c>
      <c r="H28" s="121">
        <f>[1]OTCHET!H77</f>
        <v>0</v>
      </c>
      <c r="I28" s="121">
        <f>[1]OTCHET!I77</f>
        <v>677383</v>
      </c>
      <c r="J28" s="122">
        <f>[1]OTCHET!J77</f>
        <v>0</v>
      </c>
      <c r="K28" s="635"/>
      <c r="L28" s="635"/>
      <c r="M28" s="635"/>
      <c r="N28" s="631"/>
      <c r="O28" s="749" t="s">
        <v>34</v>
      </c>
      <c r="P28" s="615"/>
      <c r="Q28" s="607"/>
      <c r="R28" s="607"/>
      <c r="S28" s="607"/>
      <c r="T28" s="607"/>
      <c r="U28" s="607"/>
      <c r="V28" s="607"/>
      <c r="W28" s="607"/>
      <c r="X28" s="607"/>
      <c r="Y28" s="607"/>
    </row>
    <row r="29" spans="1:25" ht="15.75">
      <c r="A29" s="611">
        <v>35</v>
      </c>
      <c r="B29" s="123" t="s">
        <v>35</v>
      </c>
      <c r="C29" s="124" t="s">
        <v>36</v>
      </c>
      <c r="D29" s="123"/>
      <c r="E29" s="125">
        <f>+[1]OTCHET!E78+[1]OTCHET!E79</f>
        <v>131000</v>
      </c>
      <c r="F29" s="125">
        <f t="shared" si="1"/>
        <v>28125</v>
      </c>
      <c r="G29" s="126">
        <f>+[1]OTCHET!G78+[1]OTCHET!G79</f>
        <v>19226</v>
      </c>
      <c r="H29" s="127">
        <f>+[1]OTCHET!H78+[1]OTCHET!H79</f>
        <v>0</v>
      </c>
      <c r="I29" s="127">
        <f>+[1]OTCHET!I78+[1]OTCHET!I79</f>
        <v>9015</v>
      </c>
      <c r="J29" s="128">
        <f>+[1]OTCHET!J78+[1]OTCHET!J79</f>
        <v>-116</v>
      </c>
      <c r="K29" s="635"/>
      <c r="L29" s="635"/>
      <c r="M29" s="635"/>
      <c r="N29" s="631"/>
      <c r="O29" s="750" t="s">
        <v>36</v>
      </c>
      <c r="P29" s="615"/>
      <c r="Q29" s="607"/>
      <c r="R29" s="607"/>
      <c r="S29" s="607"/>
      <c r="T29" s="607"/>
      <c r="U29" s="607"/>
      <c r="V29" s="607"/>
      <c r="W29" s="607"/>
      <c r="X29" s="607"/>
      <c r="Y29" s="607"/>
    </row>
    <row r="30" spans="1:25" ht="15.75">
      <c r="A30" s="611">
        <v>40</v>
      </c>
      <c r="B30" s="129" t="s">
        <v>37</v>
      </c>
      <c r="C30" s="129" t="s">
        <v>38</v>
      </c>
      <c r="D30" s="129"/>
      <c r="E30" s="130">
        <f>[1]OTCHET!E90+[1]OTCHET!E93+[1]OTCHET!E94</f>
        <v>0</v>
      </c>
      <c r="F30" s="130">
        <f t="shared" si="1"/>
        <v>0</v>
      </c>
      <c r="G30" s="131">
        <f>[1]OTCHET!G90+[1]OTCHET!G93+[1]OTCHET!G94</f>
        <v>0</v>
      </c>
      <c r="H30" s="132">
        <f>[1]OTCHET!H90+[1]OTCHET!H93+[1]OTCHET!H94</f>
        <v>0</v>
      </c>
      <c r="I30" s="132">
        <f>[1]OTCHET!I90+[1]OTCHET!I93+[1]OTCHET!I94</f>
        <v>0</v>
      </c>
      <c r="J30" s="133">
        <f>[1]OTCHET!J90+[1]OTCHET!J93+[1]OTCHET!J94</f>
        <v>0</v>
      </c>
      <c r="K30" s="635"/>
      <c r="L30" s="635"/>
      <c r="M30" s="635"/>
      <c r="N30" s="631"/>
      <c r="O30" s="751" t="s">
        <v>38</v>
      </c>
      <c r="P30" s="615"/>
      <c r="Q30" s="607"/>
      <c r="R30" s="607"/>
      <c r="S30" s="607"/>
      <c r="T30" s="607"/>
      <c r="U30" s="607"/>
      <c r="V30" s="607"/>
      <c r="W30" s="607"/>
      <c r="X30" s="607"/>
      <c r="Y30" s="607"/>
    </row>
    <row r="31" spans="1:25" ht="15.75">
      <c r="A31" s="611">
        <v>45</v>
      </c>
      <c r="B31" s="134" t="s">
        <v>39</v>
      </c>
      <c r="C31" s="134" t="s">
        <v>40</v>
      </c>
      <c r="D31" s="134"/>
      <c r="E31" s="135">
        <f>[1]OTCHET!E108</f>
        <v>13000</v>
      </c>
      <c r="F31" s="135">
        <f t="shared" si="1"/>
        <v>4264</v>
      </c>
      <c r="G31" s="136">
        <f>[1]OTCHET!G108</f>
        <v>2059</v>
      </c>
      <c r="H31" s="137">
        <f>[1]OTCHET!H108</f>
        <v>0</v>
      </c>
      <c r="I31" s="137">
        <f>[1]OTCHET!I108</f>
        <v>2089</v>
      </c>
      <c r="J31" s="138">
        <f>[1]OTCHET!J108</f>
        <v>116</v>
      </c>
      <c r="K31" s="635"/>
      <c r="L31" s="635"/>
      <c r="M31" s="635"/>
      <c r="N31" s="631"/>
      <c r="O31" s="752" t="s">
        <v>40</v>
      </c>
      <c r="P31" s="615"/>
      <c r="Q31" s="607"/>
      <c r="R31" s="607"/>
      <c r="S31" s="607"/>
      <c r="T31" s="607"/>
      <c r="U31" s="607"/>
      <c r="V31" s="607"/>
      <c r="W31" s="607"/>
      <c r="X31" s="607"/>
      <c r="Y31" s="607"/>
    </row>
    <row r="32" spans="1:25" ht="15.75">
      <c r="A32" s="611">
        <v>50</v>
      </c>
      <c r="B32" s="134" t="s">
        <v>41</v>
      </c>
      <c r="C32" s="134" t="s">
        <v>42</v>
      </c>
      <c r="D32" s="134"/>
      <c r="E32" s="135">
        <f>[1]OTCHET!E112+[1]OTCHET!E121+[1]OTCHET!E137+[1]OTCHET!E138</f>
        <v>-88352</v>
      </c>
      <c r="F32" s="135">
        <f t="shared" si="1"/>
        <v>-32360</v>
      </c>
      <c r="G32" s="136">
        <f>[1]OTCHET!G112+[1]OTCHET!G121+[1]OTCHET!G137+[1]OTCHET!G138</f>
        <v>-32360</v>
      </c>
      <c r="H32" s="137">
        <f>[1]OTCHET!H112+[1]OTCHET!H121+[1]OTCHET!H137+[1]OTCHET!H138</f>
        <v>0</v>
      </c>
      <c r="I32" s="137">
        <f>[1]OTCHET!I112+[1]OTCHET!I121+[1]OTCHET!I137+[1]OTCHET!I138</f>
        <v>0</v>
      </c>
      <c r="J32" s="138">
        <f>[1]OTCHET!J112+[1]OTCHET!J121+[1]OTCHET!J137+[1]OTCHET!J138</f>
        <v>0</v>
      </c>
      <c r="K32" s="636"/>
      <c r="L32" s="636"/>
      <c r="M32" s="636"/>
      <c r="N32" s="631"/>
      <c r="O32" s="752" t="s">
        <v>42</v>
      </c>
      <c r="P32" s="615"/>
      <c r="Q32" s="607"/>
      <c r="R32" s="607"/>
      <c r="S32" s="607"/>
      <c r="T32" s="607"/>
      <c r="U32" s="607"/>
      <c r="V32" s="607"/>
      <c r="W32" s="607"/>
      <c r="X32" s="607"/>
      <c r="Y32" s="607"/>
    </row>
    <row r="33" spans="1:25" ht="16.5" thickBot="1">
      <c r="A33" s="611">
        <v>51</v>
      </c>
      <c r="B33" s="139" t="s">
        <v>43</v>
      </c>
      <c r="C33" s="140" t="s">
        <v>44</v>
      </c>
      <c r="D33" s="139"/>
      <c r="E33" s="97">
        <f>[1]OTCHET!E125</f>
        <v>218000</v>
      </c>
      <c r="F33" s="97">
        <f t="shared" si="1"/>
        <v>14889</v>
      </c>
      <c r="G33" s="98">
        <f>[1]OTCHET!G125</f>
        <v>6745</v>
      </c>
      <c r="H33" s="99">
        <f>[1]OTCHET!H125</f>
        <v>0</v>
      </c>
      <c r="I33" s="99">
        <f>[1]OTCHET!I125</f>
        <v>8144</v>
      </c>
      <c r="J33" s="100">
        <f>[1]OTCHET!J125</f>
        <v>0</v>
      </c>
      <c r="K33" s="636"/>
      <c r="L33" s="636"/>
      <c r="M33" s="636"/>
      <c r="N33" s="631"/>
      <c r="O33" s="745" t="s">
        <v>44</v>
      </c>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753"/>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754"/>
      <c r="P35" s="615"/>
      <c r="Q35" s="607"/>
      <c r="R35" s="607"/>
      <c r="S35" s="607"/>
      <c r="T35" s="607"/>
      <c r="U35" s="607"/>
      <c r="V35" s="607"/>
      <c r="W35" s="607"/>
      <c r="X35" s="607"/>
      <c r="Y35" s="607"/>
    </row>
    <row r="36" spans="1:25" ht="16.5" thickBot="1">
      <c r="A36" s="611">
        <v>60</v>
      </c>
      <c r="B36" s="152" t="s">
        <v>45</v>
      </c>
      <c r="C36" s="152" t="s">
        <v>46</v>
      </c>
      <c r="D36" s="152"/>
      <c r="E36" s="153">
        <f>+[1]OTCHET!E139</f>
        <v>0</v>
      </c>
      <c r="F36" s="153">
        <f t="shared" si="1"/>
        <v>0</v>
      </c>
      <c r="G36" s="154">
        <f>+[1]OTCHET!G139</f>
        <v>0</v>
      </c>
      <c r="H36" s="155">
        <f>+[1]OTCHET!H139</f>
        <v>0</v>
      </c>
      <c r="I36" s="155">
        <f>+[1]OTCHET!I139</f>
        <v>0</v>
      </c>
      <c r="J36" s="156">
        <f>+[1]OTCHET!J139</f>
        <v>0</v>
      </c>
      <c r="K36" s="638"/>
      <c r="L36" s="638"/>
      <c r="M36" s="638"/>
      <c r="N36" s="639"/>
      <c r="O36" s="755" t="s">
        <v>46</v>
      </c>
      <c r="P36" s="615"/>
      <c r="Q36" s="607"/>
      <c r="R36" s="607"/>
      <c r="S36" s="607"/>
      <c r="T36" s="607"/>
      <c r="U36" s="607"/>
      <c r="V36" s="607"/>
      <c r="W36" s="607"/>
      <c r="X36" s="607"/>
      <c r="Y36" s="607"/>
    </row>
    <row r="37" spans="1:25" ht="15.75">
      <c r="A37" s="611">
        <v>65</v>
      </c>
      <c r="B37" s="157" t="s">
        <v>47</v>
      </c>
      <c r="C37" s="157" t="s">
        <v>48</v>
      </c>
      <c r="D37" s="157"/>
      <c r="E37" s="158">
        <f>[1]OTCHET!E142+[1]OTCHET!E151+[1]OTCHET!E160</f>
        <v>0</v>
      </c>
      <c r="F37" s="158">
        <f t="shared" si="1"/>
        <v>0</v>
      </c>
      <c r="G37" s="159">
        <f>[1]OTCHET!G142+[1]OTCHET!G151+[1]OTCHET!G160</f>
        <v>0</v>
      </c>
      <c r="H37" s="160">
        <f>[1]OTCHET!H142+[1]OTCHET!H151+[1]OTCHET!H160</f>
        <v>0</v>
      </c>
      <c r="I37" s="160">
        <f>[1]OTCHET!I142+[1]OTCHET!I151+[1]OTCHET!I160</f>
        <v>0</v>
      </c>
      <c r="J37" s="161">
        <f>[1]OTCHET!J142+[1]OTCHET!J151+[1]OTCHET!J160</f>
        <v>0</v>
      </c>
      <c r="K37" s="640"/>
      <c r="L37" s="640"/>
      <c r="M37" s="640"/>
      <c r="N37" s="639"/>
      <c r="O37" s="756" t="s">
        <v>48</v>
      </c>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14031012</v>
      </c>
      <c r="F38" s="165">
        <f t="shared" si="4"/>
        <v>4135016</v>
      </c>
      <c r="G38" s="166">
        <f t="shared" si="4"/>
        <v>2979086</v>
      </c>
      <c r="H38" s="167">
        <f t="shared" si="4"/>
        <v>0</v>
      </c>
      <c r="I38" s="167">
        <f t="shared" si="4"/>
        <v>181430</v>
      </c>
      <c r="J38" s="168">
        <f t="shared" si="4"/>
        <v>974500</v>
      </c>
      <c r="K38" s="642">
        <f>SUM(K40:K54)-K45-K47-K53</f>
        <v>0</v>
      </c>
      <c r="L38" s="642">
        <f>SUM(L40:L54)-L45-L47-L53</f>
        <v>0</v>
      </c>
      <c r="M38" s="642">
        <f>SUM(M40:M53)-M45-M52</f>
        <v>0</v>
      </c>
      <c r="N38" s="631"/>
      <c r="O38" s="757" t="s">
        <v>50</v>
      </c>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9874445</v>
      </c>
      <c r="F39" s="171">
        <f t="shared" si="5"/>
        <v>3020611</v>
      </c>
      <c r="G39" s="172">
        <f t="shared" si="5"/>
        <v>1907226</v>
      </c>
      <c r="H39" s="173">
        <f t="shared" si="5"/>
        <v>0</v>
      </c>
      <c r="I39" s="173">
        <f t="shared" si="5"/>
        <v>138822</v>
      </c>
      <c r="J39" s="174">
        <f t="shared" si="5"/>
        <v>974563</v>
      </c>
      <c r="K39" s="633"/>
      <c r="L39" s="633"/>
      <c r="M39" s="633"/>
      <c r="N39" s="647"/>
      <c r="O39" s="744" t="s">
        <v>170</v>
      </c>
      <c r="P39" s="644"/>
      <c r="Q39" s="645"/>
      <c r="R39" s="645"/>
      <c r="S39" s="645"/>
      <c r="T39" s="645"/>
      <c r="U39" s="645"/>
      <c r="V39" s="645"/>
      <c r="W39" s="646"/>
      <c r="X39" s="645"/>
      <c r="Y39" s="645"/>
    </row>
    <row r="40" spans="1:25" ht="15.75">
      <c r="A40" s="312">
        <v>75</v>
      </c>
      <c r="B40" s="175" t="s">
        <v>53</v>
      </c>
      <c r="C40" s="176" t="s">
        <v>52</v>
      </c>
      <c r="D40" s="177"/>
      <c r="E40" s="48">
        <f>[1]OTCHET!E187</f>
        <v>7776162</v>
      </c>
      <c r="F40" s="48">
        <f t="shared" si="1"/>
        <v>2355599</v>
      </c>
      <c r="G40" s="45">
        <f>[1]OTCHET!G187</f>
        <v>1698776</v>
      </c>
      <c r="H40" s="39">
        <f>[1]OTCHET!H187</f>
        <v>0</v>
      </c>
      <c r="I40" s="39">
        <f>[1]OTCHET!I187</f>
        <v>138362</v>
      </c>
      <c r="J40" s="40">
        <f>[1]OTCHET!J187</f>
        <v>518461</v>
      </c>
      <c r="K40" s="633"/>
      <c r="L40" s="633"/>
      <c r="M40" s="633"/>
      <c r="N40" s="647"/>
      <c r="O40" s="758" t="s">
        <v>52</v>
      </c>
      <c r="P40" s="644"/>
      <c r="Q40" s="645"/>
      <c r="R40" s="645"/>
      <c r="S40" s="645"/>
      <c r="T40" s="645"/>
      <c r="U40" s="645"/>
      <c r="V40" s="645"/>
      <c r="W40" s="646"/>
      <c r="X40" s="645"/>
      <c r="Y40" s="645"/>
    </row>
    <row r="41" spans="1:25" ht="15.75">
      <c r="A41" s="312">
        <v>80</v>
      </c>
      <c r="B41" s="178" t="s">
        <v>54</v>
      </c>
      <c r="C41" s="179" t="s">
        <v>55</v>
      </c>
      <c r="D41" s="180"/>
      <c r="E41" s="49">
        <f>[1]OTCHET!E190</f>
        <v>587950</v>
      </c>
      <c r="F41" s="49">
        <f t="shared" si="1"/>
        <v>217068</v>
      </c>
      <c r="G41" s="46">
        <f>[1]OTCHET!G190</f>
        <v>208450</v>
      </c>
      <c r="H41" s="41">
        <f>[1]OTCHET!H190</f>
        <v>0</v>
      </c>
      <c r="I41" s="41">
        <f>[1]OTCHET!I190</f>
        <v>460</v>
      </c>
      <c r="J41" s="42">
        <f>[1]OTCHET!J190</f>
        <v>8158</v>
      </c>
      <c r="K41" s="635"/>
      <c r="L41" s="635"/>
      <c r="M41" s="635"/>
      <c r="N41" s="647"/>
      <c r="O41" s="752" t="s">
        <v>55</v>
      </c>
      <c r="P41" s="644"/>
      <c r="Q41" s="645"/>
      <c r="R41" s="645"/>
      <c r="S41" s="645"/>
      <c r="T41" s="645"/>
      <c r="U41" s="645"/>
      <c r="V41" s="645"/>
      <c r="W41" s="646"/>
      <c r="X41" s="645"/>
      <c r="Y41" s="645"/>
    </row>
    <row r="42" spans="1:25" ht="15.75">
      <c r="A42" s="312">
        <v>85</v>
      </c>
      <c r="B42" s="181" t="s">
        <v>56</v>
      </c>
      <c r="C42" s="182" t="s">
        <v>57</v>
      </c>
      <c r="D42" s="183"/>
      <c r="E42" s="50">
        <f>+[1]OTCHET!E196+[1]OTCHET!E204</f>
        <v>1510333</v>
      </c>
      <c r="F42" s="50">
        <f t="shared" si="1"/>
        <v>447944</v>
      </c>
      <c r="G42" s="47">
        <f>+[1]OTCHET!G196+[1]OTCHET!G204</f>
        <v>0</v>
      </c>
      <c r="H42" s="43">
        <f>+[1]OTCHET!H196+[1]OTCHET!H204</f>
        <v>0</v>
      </c>
      <c r="I42" s="43">
        <f>+[1]OTCHET!I196+[1]OTCHET!I204</f>
        <v>0</v>
      </c>
      <c r="J42" s="44">
        <f>+[1]OTCHET!J196+[1]OTCHET!J204</f>
        <v>447944</v>
      </c>
      <c r="K42" s="635"/>
      <c r="L42" s="635"/>
      <c r="M42" s="635"/>
      <c r="N42" s="647"/>
      <c r="O42" s="752" t="s">
        <v>57</v>
      </c>
      <c r="P42" s="644"/>
      <c r="Q42" s="645"/>
      <c r="R42" s="645"/>
      <c r="S42" s="645"/>
      <c r="T42" s="645"/>
      <c r="U42" s="645"/>
      <c r="V42" s="645"/>
      <c r="W42" s="646"/>
      <c r="X42" s="645"/>
      <c r="Y42" s="645"/>
    </row>
    <row r="43" spans="1:25" ht="15.75">
      <c r="A43" s="312">
        <v>90</v>
      </c>
      <c r="B43" s="184" t="s">
        <v>58</v>
      </c>
      <c r="C43" s="185" t="s">
        <v>59</v>
      </c>
      <c r="D43" s="184"/>
      <c r="E43" s="186">
        <f>+[1]OTCHET!E205+[1]OTCHET!E223+[1]OTCHET!E271</f>
        <v>2758062</v>
      </c>
      <c r="F43" s="186">
        <f t="shared" si="1"/>
        <v>693419</v>
      </c>
      <c r="G43" s="187">
        <f>+[1]OTCHET!G205+[1]OTCHET!G223+[1]OTCHET!G271</f>
        <v>652704</v>
      </c>
      <c r="H43" s="188">
        <f>+[1]OTCHET!H205+[1]OTCHET!H223+[1]OTCHET!H271</f>
        <v>0</v>
      </c>
      <c r="I43" s="188">
        <f>+[1]OTCHET!I205+[1]OTCHET!I223+[1]OTCHET!I271</f>
        <v>40778</v>
      </c>
      <c r="J43" s="189">
        <f>+[1]OTCHET!J205+[1]OTCHET!J223+[1]OTCHET!J271</f>
        <v>-63</v>
      </c>
      <c r="K43" s="635"/>
      <c r="L43" s="635"/>
      <c r="M43" s="635"/>
      <c r="N43" s="647"/>
      <c r="O43" s="752" t="s">
        <v>59</v>
      </c>
      <c r="P43" s="644"/>
      <c r="Q43" s="645"/>
      <c r="R43" s="645"/>
      <c r="S43" s="645"/>
      <c r="T43" s="645"/>
      <c r="U43" s="645"/>
      <c r="V43" s="645"/>
      <c r="W43" s="646"/>
      <c r="X43" s="645"/>
      <c r="Y43" s="645"/>
    </row>
    <row r="44" spans="1:25" ht="15.75">
      <c r="A44" s="312">
        <v>95</v>
      </c>
      <c r="B44" s="190" t="s">
        <v>60</v>
      </c>
      <c r="C44" s="96" t="s">
        <v>61</v>
      </c>
      <c r="D44" s="190"/>
      <c r="E44" s="97">
        <f>+[1]OTCHET!E227+[1]OTCHET!E233+[1]OTCHET!E236+[1]OTCHET!E237+[1]OTCHET!E238+[1]OTCHET!E239+[1]OTCHET!E240</f>
        <v>0</v>
      </c>
      <c r="F44" s="97">
        <f t="shared" si="1"/>
        <v>0</v>
      </c>
      <c r="G44" s="98">
        <f>+[1]OTCHET!G227+[1]OTCHET!G233+[1]OTCHET!G236+[1]OTCHET!G237+[1]OTCHET!G238+[1]OTCHET!G239+[1]OTCHET!G240</f>
        <v>0</v>
      </c>
      <c r="H44" s="99">
        <f>+[1]OTCHET!H227+[1]OTCHET!H233+[1]OTCHET!H236+[1]OTCHET!H237+[1]OTCHET!H238+[1]OTCHET!H239+[1]OTCHET!H240</f>
        <v>0</v>
      </c>
      <c r="I44" s="99">
        <f>+[1]OTCHET!I227+[1]OTCHET!I233+[1]OTCHET!I236+[1]OTCHET!I237+[1]OTCHET!I238+[1]OTCHET!I239+[1]OTCHET!I240</f>
        <v>0</v>
      </c>
      <c r="J44" s="100">
        <f>+[1]OTCHET!J227+[1]OTCHET!J233+[1]OTCHET!J236+[1]OTCHET!J237+[1]OTCHET!J238+[1]OTCHET!J239+[1]OTCHET!J240</f>
        <v>0</v>
      </c>
      <c r="K44" s="635"/>
      <c r="L44" s="635"/>
      <c r="M44" s="635"/>
      <c r="N44" s="647"/>
      <c r="O44" s="745" t="s">
        <v>61</v>
      </c>
      <c r="P44" s="644"/>
      <c r="Q44" s="645"/>
      <c r="R44" s="645"/>
      <c r="S44" s="645"/>
      <c r="T44" s="645"/>
      <c r="U44" s="645"/>
      <c r="V44" s="645"/>
      <c r="W44" s="646"/>
      <c r="X44" s="645"/>
      <c r="Y44" s="645"/>
    </row>
    <row r="45" spans="1:25" ht="15.75">
      <c r="A45" s="312">
        <v>100</v>
      </c>
      <c r="B45" s="191" t="s">
        <v>62</v>
      </c>
      <c r="C45" s="191" t="s">
        <v>63</v>
      </c>
      <c r="D45" s="191"/>
      <c r="E45" s="192">
        <f>+[1]OTCHET!E236+[1]OTCHET!E237+[1]OTCHET!E238+[1]OTCHET!E239+[1]OTCHET!E243+[1]OTCHET!E244+[1]OTCHET!E248</f>
        <v>0</v>
      </c>
      <c r="F45" s="192">
        <f t="shared" si="1"/>
        <v>0</v>
      </c>
      <c r="G45" s="193">
        <f>+[1]OTCHET!G236+[1]OTCHET!G237+[1]OTCHET!G238+[1]OTCHET!G239+[1]OTCHET!G243+[1]OTCHET!G244+[1]OTCHET!G248</f>
        <v>0</v>
      </c>
      <c r="H45" s="194">
        <f>+[1]OTCHET!H236+[1]OTCHET!H237+[1]OTCHET!H238+[1]OTCHET!H239+[1]OTCHET!H243+[1]OTCHET!H244+[1]OTCHET!H248</f>
        <v>0</v>
      </c>
      <c r="I45" s="19">
        <f>+[1]OTCHET!I236+[1]OTCHET!I237+[1]OTCHET!I238+[1]OTCHET!I239+[1]OTCHET!I243+[1]OTCHET!I244+[1]OTCHET!I248</f>
        <v>0</v>
      </c>
      <c r="J45" s="195">
        <f>+[1]OTCHET!J236+[1]OTCHET!J237+[1]OTCHET!J238+[1]OTCHET!J239+[1]OTCHET!J243+[1]OTCHET!J244+[1]OTCHET!J248</f>
        <v>0</v>
      </c>
      <c r="K45" s="635"/>
      <c r="L45" s="635"/>
      <c r="M45" s="635"/>
      <c r="N45" s="647"/>
      <c r="O45" s="759" t="s">
        <v>63</v>
      </c>
      <c r="P45" s="644"/>
      <c r="Q45" s="645"/>
      <c r="R45" s="645"/>
      <c r="S45" s="645"/>
      <c r="T45" s="645"/>
      <c r="U45" s="645"/>
      <c r="V45" s="645"/>
      <c r="W45" s="646"/>
      <c r="X45" s="645"/>
      <c r="Y45" s="645"/>
    </row>
    <row r="46" spans="1:25" ht="15.75">
      <c r="A46" s="312">
        <v>105</v>
      </c>
      <c r="B46" s="184" t="s">
        <v>64</v>
      </c>
      <c r="C46" s="185" t="s">
        <v>65</v>
      </c>
      <c r="D46" s="184"/>
      <c r="E46" s="186">
        <f>+[1]OTCHET!E255+[1]OTCHET!E256+[1]OTCHET!E257+[1]OTCHET!E258</f>
        <v>540705</v>
      </c>
      <c r="F46" s="186">
        <f t="shared" si="1"/>
        <v>121547</v>
      </c>
      <c r="G46" s="187">
        <f>+[1]OTCHET!G255+[1]OTCHET!G256+[1]OTCHET!G257+[1]OTCHET!G258</f>
        <v>119717</v>
      </c>
      <c r="H46" s="188">
        <f>+[1]OTCHET!H255+[1]OTCHET!H256+[1]OTCHET!H257+[1]OTCHET!H258</f>
        <v>0</v>
      </c>
      <c r="I46" s="188">
        <f>+[1]OTCHET!I255+[1]OTCHET!I256+[1]OTCHET!I257+[1]OTCHET!I258</f>
        <v>1830</v>
      </c>
      <c r="J46" s="189">
        <f>+[1]OTCHET!J255+[1]OTCHET!J256+[1]OTCHET!J257+[1]OTCHET!J258</f>
        <v>0</v>
      </c>
      <c r="K46" s="635"/>
      <c r="L46" s="635"/>
      <c r="M46" s="635"/>
      <c r="N46" s="647"/>
      <c r="O46" s="758" t="s">
        <v>65</v>
      </c>
      <c r="P46" s="644"/>
      <c r="Q46" s="645"/>
      <c r="R46" s="645"/>
      <c r="S46" s="645"/>
      <c r="T46" s="645"/>
      <c r="U46" s="645"/>
      <c r="V46" s="645"/>
      <c r="W46" s="646"/>
      <c r="X46" s="645"/>
      <c r="Y46" s="645"/>
    </row>
    <row r="47" spans="1:25" ht="15.75">
      <c r="A47" s="312">
        <v>106</v>
      </c>
      <c r="B47" s="191" t="s">
        <v>66</v>
      </c>
      <c r="C47" s="191" t="s">
        <v>67</v>
      </c>
      <c r="D47" s="191"/>
      <c r="E47" s="192">
        <f>+[1]OTCHET!E256</f>
        <v>460400</v>
      </c>
      <c r="F47" s="192">
        <f t="shared" si="1"/>
        <v>116280</v>
      </c>
      <c r="G47" s="193">
        <f>+[1]OTCHET!G256</f>
        <v>115410</v>
      </c>
      <c r="H47" s="194">
        <f>+[1]OTCHET!H256</f>
        <v>0</v>
      </c>
      <c r="I47" s="19">
        <f>+[1]OTCHET!I256</f>
        <v>870</v>
      </c>
      <c r="J47" s="195">
        <f>+[1]OTCHET!J256</f>
        <v>0</v>
      </c>
      <c r="K47" s="635"/>
      <c r="L47" s="635"/>
      <c r="M47" s="635"/>
      <c r="N47" s="647"/>
      <c r="O47" s="759" t="s">
        <v>67</v>
      </c>
      <c r="P47" s="644"/>
      <c r="Q47" s="645"/>
      <c r="R47" s="645"/>
      <c r="S47" s="645"/>
      <c r="T47" s="645"/>
      <c r="U47" s="645"/>
      <c r="V47" s="645"/>
      <c r="W47" s="646"/>
      <c r="X47" s="645"/>
      <c r="Y47" s="645"/>
    </row>
    <row r="48" spans="1:25" ht="15.75">
      <c r="A48" s="312">
        <v>107</v>
      </c>
      <c r="B48" s="196" t="s">
        <v>68</v>
      </c>
      <c r="C48" s="196" t="s">
        <v>69</v>
      </c>
      <c r="D48" s="197"/>
      <c r="E48" s="135">
        <f>+[1]OTCHET!E265+[1]OTCHET!E269+[1]OTCHET!E270</f>
        <v>0</v>
      </c>
      <c r="F48" s="135">
        <f t="shared" si="1"/>
        <v>0</v>
      </c>
      <c r="G48" s="131">
        <f>+[1]OTCHET!G265+[1]OTCHET!G269+[1]OTCHET!G270</f>
        <v>0</v>
      </c>
      <c r="H48" s="132">
        <f>+[1]OTCHET!H265+[1]OTCHET!H269+[1]OTCHET!H270</f>
        <v>0</v>
      </c>
      <c r="I48" s="132">
        <f>+[1]OTCHET!I265+[1]OTCHET!I269+[1]OTCHET!I270</f>
        <v>0</v>
      </c>
      <c r="J48" s="133">
        <f>+[1]OTCHET!J265+[1]OTCHET!J269+[1]OTCHET!J270</f>
        <v>0</v>
      </c>
      <c r="K48" s="635"/>
      <c r="L48" s="635"/>
      <c r="M48" s="635"/>
      <c r="N48" s="647"/>
      <c r="O48" s="752" t="s">
        <v>171</v>
      </c>
      <c r="P48" s="644"/>
      <c r="Q48" s="645"/>
      <c r="R48" s="645"/>
      <c r="S48" s="645"/>
      <c r="T48" s="645"/>
      <c r="U48" s="645"/>
      <c r="V48" s="645"/>
      <c r="W48" s="646"/>
      <c r="X48" s="645"/>
      <c r="Y48" s="645"/>
    </row>
    <row r="49" spans="1:25" ht="15.75">
      <c r="A49" s="312">
        <v>108</v>
      </c>
      <c r="B49" s="196" t="s">
        <v>70</v>
      </c>
      <c r="C49" s="196" t="s">
        <v>71</v>
      </c>
      <c r="D49" s="197"/>
      <c r="E49" s="135">
        <f>[1]OTCHET!E275+[1]OTCHET!E276+[1]OTCHET!E284+[1]OTCHET!E287</f>
        <v>857800</v>
      </c>
      <c r="F49" s="135">
        <f t="shared" si="1"/>
        <v>299439</v>
      </c>
      <c r="G49" s="136">
        <f>[1]OTCHET!G275+[1]OTCHET!G276+[1]OTCHET!G284+[1]OTCHET!G287</f>
        <v>299439</v>
      </c>
      <c r="H49" s="137">
        <f>[1]OTCHET!H275+[1]OTCHET!H276+[1]OTCHET!H284+[1]OTCHET!H287</f>
        <v>0</v>
      </c>
      <c r="I49" s="137">
        <f>[1]OTCHET!I275+[1]OTCHET!I276+[1]OTCHET!I284+[1]OTCHET!I287</f>
        <v>0</v>
      </c>
      <c r="J49" s="138">
        <f>[1]OTCHET!J275+[1]OTCHET!J276+[1]OTCHET!J284+[1]OTCHET!J287</f>
        <v>0</v>
      </c>
      <c r="K49" s="635"/>
      <c r="L49" s="635"/>
      <c r="M49" s="635"/>
      <c r="N49" s="647"/>
      <c r="O49" s="752" t="s">
        <v>71</v>
      </c>
      <c r="P49" s="644"/>
      <c r="Q49" s="645"/>
      <c r="R49" s="645"/>
      <c r="S49" s="645"/>
      <c r="T49" s="645"/>
      <c r="U49" s="645"/>
      <c r="V49" s="645"/>
      <c r="W49" s="646"/>
      <c r="X49" s="645"/>
      <c r="Y49" s="645"/>
    </row>
    <row r="50" spans="1:25" ht="15.75">
      <c r="A50" s="312">
        <v>110</v>
      </c>
      <c r="B50" s="196" t="s">
        <v>72</v>
      </c>
      <c r="C50" s="196" t="s">
        <v>73</v>
      </c>
      <c r="D50" s="196"/>
      <c r="E50" s="135">
        <f>+[1]OTCHET!E288</f>
        <v>0</v>
      </c>
      <c r="F50" s="135">
        <f t="shared" si="1"/>
        <v>0</v>
      </c>
      <c r="G50" s="136">
        <f>+[1]OTCHET!G288</f>
        <v>0</v>
      </c>
      <c r="H50" s="137">
        <f>+[1]OTCHET!H288</f>
        <v>0</v>
      </c>
      <c r="I50" s="137">
        <f>+[1]OTCHET!I288</f>
        <v>0</v>
      </c>
      <c r="J50" s="138">
        <f>+[1]OTCHET!J288</f>
        <v>0</v>
      </c>
      <c r="K50" s="635"/>
      <c r="L50" s="635"/>
      <c r="M50" s="635"/>
      <c r="N50" s="647"/>
      <c r="O50" s="752" t="s">
        <v>73</v>
      </c>
      <c r="P50" s="644"/>
      <c r="Q50" s="645"/>
      <c r="R50" s="645"/>
      <c r="S50" s="645"/>
      <c r="T50" s="645"/>
      <c r="U50" s="645"/>
      <c r="V50" s="645"/>
      <c r="W50" s="646"/>
      <c r="X50" s="645"/>
      <c r="Y50" s="645"/>
    </row>
    <row r="51" spans="1:25" ht="15.75">
      <c r="A51" s="312">
        <v>115</v>
      </c>
      <c r="B51" s="190" t="s">
        <v>74</v>
      </c>
      <c r="C51" s="198" t="s">
        <v>75</v>
      </c>
      <c r="D51" s="96"/>
      <c r="E51" s="97">
        <f>+[1]OTCHET!E272</f>
        <v>0</v>
      </c>
      <c r="F51" s="97">
        <f>+G51+H51+I51+J51</f>
        <v>0</v>
      </c>
      <c r="G51" s="98">
        <f>+[1]OTCHET!G272</f>
        <v>0</v>
      </c>
      <c r="H51" s="99">
        <f>+[1]OTCHET!H272</f>
        <v>0</v>
      </c>
      <c r="I51" s="99">
        <f>+[1]OTCHET!I272</f>
        <v>0</v>
      </c>
      <c r="J51" s="100">
        <f>+[1]OTCHET!J272</f>
        <v>0</v>
      </c>
      <c r="K51" s="635"/>
      <c r="L51" s="635"/>
      <c r="M51" s="635"/>
      <c r="N51" s="647"/>
      <c r="O51" s="752" t="s">
        <v>172</v>
      </c>
      <c r="P51" s="644"/>
      <c r="Q51" s="645"/>
      <c r="R51" s="645"/>
      <c r="S51" s="645"/>
      <c r="T51" s="645"/>
      <c r="U51" s="645"/>
      <c r="V51" s="645"/>
      <c r="W51" s="646"/>
      <c r="X51" s="645"/>
      <c r="Y51" s="645"/>
    </row>
    <row r="52" spans="1:25" ht="15.75">
      <c r="A52" s="312">
        <v>115</v>
      </c>
      <c r="B52" s="190" t="s">
        <v>76</v>
      </c>
      <c r="C52" s="198" t="s">
        <v>75</v>
      </c>
      <c r="D52" s="96"/>
      <c r="E52" s="97">
        <f>+[1]OTCHET!E293</f>
        <v>0</v>
      </c>
      <c r="F52" s="97">
        <f t="shared" si="1"/>
        <v>0</v>
      </c>
      <c r="G52" s="98">
        <f>+[1]OTCHET!G293</f>
        <v>0</v>
      </c>
      <c r="H52" s="99">
        <f>+[1]OTCHET!H293</f>
        <v>0</v>
      </c>
      <c r="I52" s="99">
        <f>+[1]OTCHET!I293</f>
        <v>0</v>
      </c>
      <c r="J52" s="100">
        <f>+[1]OTCHET!J293</f>
        <v>0</v>
      </c>
      <c r="K52" s="635"/>
      <c r="L52" s="635"/>
      <c r="M52" s="635"/>
      <c r="N52" s="647"/>
      <c r="O52" s="745" t="s">
        <v>75</v>
      </c>
      <c r="P52" s="644"/>
      <c r="Q52" s="645"/>
      <c r="R52" s="645"/>
      <c r="S52" s="645"/>
      <c r="T52" s="645"/>
      <c r="U52" s="645"/>
      <c r="V52" s="645"/>
      <c r="W52" s="646"/>
      <c r="X52" s="645"/>
      <c r="Y52" s="645"/>
    </row>
    <row r="53" spans="1:25" ht="16.5" thickBot="1">
      <c r="A53" s="312">
        <v>120</v>
      </c>
      <c r="B53" s="199" t="s">
        <v>77</v>
      </c>
      <c r="C53" s="199" t="s">
        <v>78</v>
      </c>
      <c r="D53" s="200"/>
      <c r="E53" s="201">
        <f>[1]OTCHET!E294</f>
        <v>0</v>
      </c>
      <c r="F53" s="201">
        <f t="shared" si="1"/>
        <v>0</v>
      </c>
      <c r="G53" s="202">
        <f>[1]OTCHET!G294</f>
        <v>0</v>
      </c>
      <c r="H53" s="203">
        <f>[1]OTCHET!H294</f>
        <v>0</v>
      </c>
      <c r="I53" s="203">
        <f>[1]OTCHET!I294</f>
        <v>0</v>
      </c>
      <c r="J53" s="204">
        <f>[1]OTCHET!J294</f>
        <v>0</v>
      </c>
      <c r="K53" s="636"/>
      <c r="L53" s="636"/>
      <c r="M53" s="636"/>
      <c r="N53" s="647"/>
      <c r="O53" s="760" t="s">
        <v>78</v>
      </c>
      <c r="P53" s="644"/>
      <c r="Q53" s="645"/>
      <c r="R53" s="645"/>
      <c r="S53" s="645"/>
      <c r="T53" s="645"/>
      <c r="U53" s="645"/>
      <c r="V53" s="645"/>
      <c r="W53" s="646"/>
      <c r="X53" s="645"/>
      <c r="Y53" s="645"/>
    </row>
    <row r="54" spans="1:25" ht="16.5" thickBot="1">
      <c r="A54" s="312">
        <v>125</v>
      </c>
      <c r="B54" s="205" t="s">
        <v>79</v>
      </c>
      <c r="C54" s="206" t="s">
        <v>80</v>
      </c>
      <c r="D54" s="207"/>
      <c r="E54" s="208">
        <f>[1]OTCHET!E296</f>
        <v>0</v>
      </c>
      <c r="F54" s="208">
        <f t="shared" si="1"/>
        <v>0</v>
      </c>
      <c r="G54" s="209">
        <f>[1]OTCHET!G296</f>
        <v>0</v>
      </c>
      <c r="H54" s="210">
        <f>[1]OTCHET!H296</f>
        <v>0</v>
      </c>
      <c r="I54" s="210">
        <f>[1]OTCHET!I296</f>
        <v>0</v>
      </c>
      <c r="J54" s="211">
        <f>[1]OTCHET!J296</f>
        <v>0</v>
      </c>
      <c r="K54" s="648"/>
      <c r="L54" s="648"/>
      <c r="M54" s="649"/>
      <c r="N54" s="647"/>
      <c r="O54" s="761" t="s">
        <v>80</v>
      </c>
      <c r="P54" s="644"/>
      <c r="Q54" s="645"/>
      <c r="R54" s="645"/>
      <c r="S54" s="645"/>
      <c r="T54" s="645"/>
      <c r="U54" s="645"/>
      <c r="V54" s="645"/>
      <c r="W54" s="646"/>
      <c r="X54" s="645"/>
      <c r="Y54" s="645"/>
    </row>
    <row r="55" spans="1:25" ht="15.75">
      <c r="A55" s="650">
        <v>127</v>
      </c>
      <c r="B55" s="141" t="s">
        <v>81</v>
      </c>
      <c r="C55" s="141" t="s">
        <v>82</v>
      </c>
      <c r="D55" s="212"/>
      <c r="E55" s="213">
        <f>+[1]OTCHET!E297</f>
        <v>0</v>
      </c>
      <c r="F55" s="213">
        <f t="shared" si="1"/>
        <v>0</v>
      </c>
      <c r="G55" s="214">
        <f>+[1]OTCHET!G297</f>
        <v>0</v>
      </c>
      <c r="H55" s="215">
        <f>+[1]OTCHET!H297</f>
        <v>0</v>
      </c>
      <c r="I55" s="215">
        <f>+[1]OTCHET!I297</f>
        <v>0</v>
      </c>
      <c r="J55" s="216">
        <f>+[1]OTCHET!J297</f>
        <v>0</v>
      </c>
      <c r="K55" s="651"/>
      <c r="L55" s="651"/>
      <c r="M55" s="652"/>
      <c r="N55" s="639"/>
      <c r="O55" s="762" t="s">
        <v>82</v>
      </c>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7187635</v>
      </c>
      <c r="F56" s="219">
        <f t="shared" si="6"/>
        <v>1852647</v>
      </c>
      <c r="G56" s="220">
        <f t="shared" si="6"/>
        <v>855351</v>
      </c>
      <c r="H56" s="221">
        <f t="shared" si="6"/>
        <v>5107</v>
      </c>
      <c r="I56" s="21">
        <f t="shared" si="6"/>
        <v>0</v>
      </c>
      <c r="J56" s="222">
        <f t="shared" si="6"/>
        <v>992189</v>
      </c>
      <c r="K56" s="627">
        <f>+K57+K58+K61</f>
        <v>0</v>
      </c>
      <c r="L56" s="627">
        <f>+L57+L58+L61</f>
        <v>0</v>
      </c>
      <c r="M56" s="627">
        <f>+M57+M58+M61</f>
        <v>0</v>
      </c>
      <c r="N56" s="631"/>
      <c r="O56" s="763" t="s">
        <v>84</v>
      </c>
      <c r="P56" s="644"/>
      <c r="Q56" s="645"/>
      <c r="R56" s="645"/>
      <c r="S56" s="645"/>
      <c r="T56" s="645"/>
      <c r="U56" s="645"/>
      <c r="V56" s="645"/>
      <c r="W56" s="646"/>
      <c r="X56" s="645"/>
      <c r="Y56" s="645"/>
    </row>
    <row r="57" spans="1:25" ht="16.5" thickTop="1">
      <c r="A57" s="312">
        <v>135</v>
      </c>
      <c r="B57" s="184" t="s">
        <v>85</v>
      </c>
      <c r="C57" s="185" t="s">
        <v>86</v>
      </c>
      <c r="D57" s="184"/>
      <c r="E57" s="223">
        <f>+[1]OTCHET!E361+[1]OTCHET!E375+[1]OTCHET!E388</f>
        <v>0</v>
      </c>
      <c r="F57" s="223">
        <f t="shared" si="1"/>
        <v>0</v>
      </c>
      <c r="G57" s="224">
        <f>+[1]OTCHET!G361+[1]OTCHET!G375+[1]OTCHET!G388</f>
        <v>0</v>
      </c>
      <c r="H57" s="225">
        <f>+[1]OTCHET!H361+[1]OTCHET!H375+[1]OTCHET!H388</f>
        <v>0</v>
      </c>
      <c r="I57" s="225">
        <f>+[1]OTCHET!I361+[1]OTCHET!I375+[1]OTCHET!I388</f>
        <v>0</v>
      </c>
      <c r="J57" s="226">
        <f>+[1]OTCHET!J361+[1]OTCHET!J375+[1]OTCHET!J388</f>
        <v>0</v>
      </c>
      <c r="K57" s="652"/>
      <c r="L57" s="652"/>
      <c r="M57" s="652"/>
      <c r="N57" s="639"/>
      <c r="O57" s="764" t="s">
        <v>86</v>
      </c>
      <c r="P57" s="644"/>
      <c r="Q57" s="645"/>
      <c r="R57" s="645"/>
      <c r="S57" s="645"/>
      <c r="T57" s="645"/>
      <c r="U57" s="645"/>
      <c r="V57" s="645"/>
      <c r="W57" s="646"/>
      <c r="X57" s="645"/>
      <c r="Y57" s="645"/>
    </row>
    <row r="58" spans="1:25" ht="15.75">
      <c r="A58" s="312">
        <v>140</v>
      </c>
      <c r="B58" s="197" t="s">
        <v>87</v>
      </c>
      <c r="C58" s="196" t="s">
        <v>88</v>
      </c>
      <c r="D58" s="197"/>
      <c r="E58" s="227">
        <f>+[1]OTCHET!E383+[1]OTCHET!E391+[1]OTCHET!E396+[1]OTCHET!E399+[1]OTCHET!E402+[1]OTCHET!E405+[1]OTCHET!E406+[1]OTCHET!E409+[1]OTCHET!E422+[1]OTCHET!E423+[1]OTCHET!E424+[1]OTCHET!E425+[1]OTCHET!E426</f>
        <v>7187635</v>
      </c>
      <c r="F58" s="227">
        <f t="shared" si="1"/>
        <v>860458</v>
      </c>
      <c r="G58" s="228">
        <f>+[1]OTCHET!G383+[1]OTCHET!G391+[1]OTCHET!G396+[1]OTCHET!G399+[1]OTCHET!G402+[1]OTCHET!G405+[1]OTCHET!G406+[1]OTCHET!G409+[1]OTCHET!G422+[1]OTCHET!G423+[1]OTCHET!G424+[1]OTCHET!G425+[1]OTCHET!G426</f>
        <v>855351</v>
      </c>
      <c r="H58" s="229">
        <f>+[1]OTCHET!H383+[1]OTCHET!H391+[1]OTCHET!H396+[1]OTCHET!H399+[1]OTCHET!H402+[1]OTCHET!H405+[1]OTCHET!H406+[1]OTCHET!H409+[1]OTCHET!H422+[1]OTCHET!H423+[1]OTCHET!H424+[1]OTCHET!H425+[1]OTCHET!H426</f>
        <v>5107</v>
      </c>
      <c r="I58" s="229">
        <f>+[1]OTCHET!I383+[1]OTCHET!I391+[1]OTCHET!I396+[1]OTCHET!I399+[1]OTCHET!I402+[1]OTCHET!I405+[1]OTCHET!I406+[1]OTCHET!I409+[1]OTCHET!I422+[1]OTCHET!I423+[1]OTCHET!I424+[1]OTCHET!I425+[1]OTCHET!I426</f>
        <v>0</v>
      </c>
      <c r="J58" s="230">
        <f>+[1]OTCHET!J383+[1]OTCHET!J391+[1]OTCHET!J396+[1]OTCHET!J399+[1]OTCHET!J402+[1]OTCHET!J405+[1]OTCHET!J406+[1]OTCHET!J409+[1]OTCHET!J422+[1]OTCHET!J423+[1]OTCHET!J424+[1]OTCHET!J425+[1]OTCHET!J426</f>
        <v>0</v>
      </c>
      <c r="K58" s="652"/>
      <c r="L58" s="652"/>
      <c r="M58" s="652"/>
      <c r="N58" s="639"/>
      <c r="O58" s="765" t="s">
        <v>88</v>
      </c>
      <c r="P58" s="644"/>
      <c r="Q58" s="645"/>
      <c r="R58" s="645"/>
      <c r="S58" s="645"/>
      <c r="T58" s="645"/>
      <c r="U58" s="645"/>
      <c r="V58" s="645"/>
      <c r="W58" s="646"/>
      <c r="X58" s="645"/>
      <c r="Y58" s="645"/>
    </row>
    <row r="59" spans="1:25" ht="15.75">
      <c r="A59" s="312">
        <v>145</v>
      </c>
      <c r="B59" s="96" t="s">
        <v>89</v>
      </c>
      <c r="C59" s="96" t="s">
        <v>90</v>
      </c>
      <c r="D59" s="190"/>
      <c r="E59" s="231">
        <f>+[1]OTCHET!E422+[1]OTCHET!E423+[1]OTCHET!E424+[1]OTCHET!E425+[1]OTCHET!E426</f>
        <v>0</v>
      </c>
      <c r="F59" s="231">
        <f t="shared" si="1"/>
        <v>0</v>
      </c>
      <c r="G59" s="232">
        <f>+[1]OTCHET!G422+[1]OTCHET!G423+[1]OTCHET!G424+[1]OTCHET!G425+[1]OTCHET!G426</f>
        <v>0</v>
      </c>
      <c r="H59" s="233">
        <f>+[1]OTCHET!H422+[1]OTCHET!H423+[1]OTCHET!H424+[1]OTCHET!H425+[1]OTCHET!H426</f>
        <v>0</v>
      </c>
      <c r="I59" s="233">
        <f>+[1]OTCHET!I422+[1]OTCHET!I423+[1]OTCHET!I424+[1]OTCHET!I425+[1]OTCHET!I426</f>
        <v>0</v>
      </c>
      <c r="J59" s="234">
        <f>+[1]OTCHET!J422+[1]OTCHET!J423+[1]OTCHET!J424+[1]OTCHET!J425+[1]OTCHET!J426</f>
        <v>0</v>
      </c>
      <c r="K59" s="652"/>
      <c r="L59" s="652"/>
      <c r="M59" s="652"/>
      <c r="N59" s="639"/>
      <c r="O59" s="766" t="s">
        <v>90</v>
      </c>
      <c r="P59" s="644"/>
      <c r="Q59" s="645"/>
      <c r="R59" s="645"/>
      <c r="S59" s="645"/>
      <c r="T59" s="645"/>
      <c r="U59" s="645"/>
      <c r="V59" s="645"/>
      <c r="W59" s="646"/>
      <c r="X59" s="645"/>
      <c r="Y59" s="645"/>
    </row>
    <row r="60" spans="1:25" ht="15.75">
      <c r="A60" s="312">
        <v>150</v>
      </c>
      <c r="B60" s="235" t="s">
        <v>91</v>
      </c>
      <c r="C60" s="235" t="s">
        <v>26</v>
      </c>
      <c r="D60" s="236"/>
      <c r="E60" s="237">
        <f>[1]OTCHET!E405</f>
        <v>0</v>
      </c>
      <c r="F60" s="237">
        <f t="shared" si="1"/>
        <v>0</v>
      </c>
      <c r="G60" s="238">
        <f>[1]OTCHET!G405</f>
        <v>0</v>
      </c>
      <c r="H60" s="239">
        <f>[1]OTCHET!H405</f>
        <v>0</v>
      </c>
      <c r="I60" s="239">
        <f>[1]OTCHET!I405</f>
        <v>0</v>
      </c>
      <c r="J60" s="240">
        <f>[1]OTCHET!J405</f>
        <v>0</v>
      </c>
      <c r="K60" s="652"/>
      <c r="L60" s="652"/>
      <c r="M60" s="652"/>
      <c r="N60" s="639"/>
      <c r="O60" s="767" t="s">
        <v>26</v>
      </c>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764"/>
      <c r="P61" s="644"/>
      <c r="Q61" s="645"/>
      <c r="R61" s="645"/>
      <c r="S61" s="645"/>
      <c r="T61" s="645"/>
      <c r="U61" s="645"/>
      <c r="V61" s="645"/>
      <c r="W61" s="646"/>
      <c r="X61" s="645"/>
      <c r="Y61" s="645"/>
    </row>
    <row r="62" spans="1:25" ht="15.75">
      <c r="A62" s="650">
        <v>162</v>
      </c>
      <c r="B62" s="242" t="s">
        <v>92</v>
      </c>
      <c r="C62" s="157" t="s">
        <v>93</v>
      </c>
      <c r="D62" s="242"/>
      <c r="E62" s="158">
        <f>[1]OTCHET!E412</f>
        <v>0</v>
      </c>
      <c r="F62" s="158">
        <f t="shared" si="1"/>
        <v>992189</v>
      </c>
      <c r="G62" s="159">
        <f>[1]OTCHET!G412</f>
        <v>0</v>
      </c>
      <c r="H62" s="160">
        <f>[1]OTCHET!H412</f>
        <v>0</v>
      </c>
      <c r="I62" s="160">
        <f>[1]OTCHET!I412</f>
        <v>0</v>
      </c>
      <c r="J62" s="161">
        <f>[1]OTCHET!J412</f>
        <v>992189</v>
      </c>
      <c r="K62" s="653"/>
      <c r="L62" s="653"/>
      <c r="M62" s="653"/>
      <c r="N62" s="639"/>
      <c r="O62" s="756" t="s">
        <v>93</v>
      </c>
      <c r="P62" s="644"/>
      <c r="Q62" s="645"/>
      <c r="R62" s="645"/>
      <c r="S62" s="645"/>
      <c r="T62" s="645"/>
      <c r="U62" s="645"/>
      <c r="V62" s="645"/>
      <c r="W62" s="646"/>
      <c r="X62" s="645"/>
      <c r="Y62" s="645"/>
    </row>
    <row r="63" spans="1:25" ht="19.5" thickBot="1">
      <c r="A63" s="312">
        <v>165</v>
      </c>
      <c r="B63" s="243" t="s">
        <v>94</v>
      </c>
      <c r="C63" s="244" t="s">
        <v>95</v>
      </c>
      <c r="D63" s="245"/>
      <c r="E63" s="246">
        <f>+[1]OTCHET!E249</f>
        <v>0</v>
      </c>
      <c r="F63" s="246">
        <f t="shared" si="1"/>
        <v>0</v>
      </c>
      <c r="G63" s="247">
        <f>+[1]OTCHET!G249</f>
        <v>0</v>
      </c>
      <c r="H63" s="248">
        <f>+[1]OTCHET!H249</f>
        <v>0</v>
      </c>
      <c r="I63" s="248">
        <f>+[1]OTCHET!I249</f>
        <v>0</v>
      </c>
      <c r="J63" s="249">
        <f>+[1]OTCHET!J249</f>
        <v>0</v>
      </c>
      <c r="K63" s="654"/>
      <c r="L63" s="654"/>
      <c r="M63" s="654"/>
      <c r="N63" s="639"/>
      <c r="O63" s="768" t="s">
        <v>95</v>
      </c>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-3817329</v>
      </c>
      <c r="F64" s="252">
        <f t="shared" si="7"/>
        <v>-1328935</v>
      </c>
      <c r="G64" s="253">
        <f t="shared" si="7"/>
        <v>-1866932</v>
      </c>
      <c r="H64" s="254">
        <f t="shared" si="7"/>
        <v>5107</v>
      </c>
      <c r="I64" s="254">
        <f t="shared" si="7"/>
        <v>515201</v>
      </c>
      <c r="J64" s="255">
        <f t="shared" si="7"/>
        <v>17689</v>
      </c>
      <c r="K64" s="627">
        <f>+K22-K38+K56</f>
        <v>0</v>
      </c>
      <c r="L64" s="627">
        <f>+L22-L38+L56</f>
        <v>0</v>
      </c>
      <c r="M64" s="627">
        <f>+M22-M38+M56</f>
        <v>0</v>
      </c>
      <c r="N64" s="639"/>
      <c r="O64" s="769"/>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770"/>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3817329</v>
      </c>
      <c r="F66" s="261">
        <f>SUM(+F68+F76+F77+F84+F85+F86+F89+F90+F91+F92+F93+F94+F95)</f>
        <v>1328935</v>
      </c>
      <c r="G66" s="262">
        <f t="shared" ref="G66" si="9">SUM(+G68+G76+G77+G84+G85+G86+G89+G90+G91+G92+G93+G94+G95)</f>
        <v>1866932</v>
      </c>
      <c r="H66" s="263">
        <f>SUM(+H68+H76+H77+H84+H85+H86+H89+H90+H91+H92+H93+H94+H95)</f>
        <v>-5107</v>
      </c>
      <c r="I66" s="263">
        <f>SUM(+I68+I76+I77+I84+I85+I86+I89+I90+I91+I92+I93+I94+I95)</f>
        <v>-515201</v>
      </c>
      <c r="J66" s="264">
        <f>SUM(+J68+J76+J77+J84+J85+J86+J89+J90+J91+J92+J93+J94+J95)</f>
        <v>-17689</v>
      </c>
      <c r="K66" s="655" t="e">
        <f t="shared" ref="K66:L66" si="10">SUM(+K68+K76+K77+K84+K85+K86+K89+K90+K91+K92+K93+K94+K95)</f>
        <v>#REF!</v>
      </c>
      <c r="L66" s="655" t="e">
        <f t="shared" si="10"/>
        <v>#REF!</v>
      </c>
      <c r="M66" s="655" t="e">
        <f>SUM(+M68+M76+M77+M84+M85+M86+M89+M90+M91+M92+M93+M95+M96)</f>
        <v>#REF!</v>
      </c>
      <c r="N66" s="639"/>
      <c r="O66" s="771" t="s">
        <v>98</v>
      </c>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772"/>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766" t="s">
        <v>100</v>
      </c>
      <c r="P68" s="644"/>
      <c r="Q68" s="645"/>
      <c r="R68" s="645"/>
      <c r="S68" s="645"/>
      <c r="T68" s="645"/>
      <c r="U68" s="645"/>
      <c r="V68" s="645"/>
      <c r="W68" s="646"/>
      <c r="X68" s="645"/>
      <c r="Y68" s="645"/>
    </row>
    <row r="69" spans="1:25" ht="15.75">
      <c r="A69" s="660">
        <v>200</v>
      </c>
      <c r="B69" s="271" t="s">
        <v>101</v>
      </c>
      <c r="C69" s="271" t="s">
        <v>102</v>
      </c>
      <c r="D69" s="271"/>
      <c r="E69" s="272">
        <f>+[1]OTCHET!E482+[1]OTCHET!E483+[1]OTCHET!E486+[1]OTCHET!E487+[1]OTCHET!E490+[1]OTCHET!E491+[1]OTCHET!E495</f>
        <v>0</v>
      </c>
      <c r="F69" s="272">
        <f t="shared" si="1"/>
        <v>0</v>
      </c>
      <c r="G69" s="273">
        <f>+[1]OTCHET!G482+[1]OTCHET!G483+[1]OTCHET!G486+[1]OTCHET!G487+[1]OTCHET!G490+[1]OTCHET!G491+[1]OTCHET!G495</f>
        <v>0</v>
      </c>
      <c r="H69" s="274">
        <f>+[1]OTCHET!H482+[1]OTCHET!H483+[1]OTCHET!H486+[1]OTCHET!H487+[1]OTCHET!H490+[1]OTCHET!H491+[1]OTCHET!H495</f>
        <v>0</v>
      </c>
      <c r="I69" s="274">
        <f>+[1]OTCHET!I482+[1]OTCHET!I483+[1]OTCHET!I486+[1]OTCHET!I487+[1]OTCHET!I490+[1]OTCHET!I491+[1]OTCHET!I495</f>
        <v>0</v>
      </c>
      <c r="J69" s="275">
        <f>+[1]OTCHET!J482+[1]OTCHET!J483+[1]OTCHET!J486+[1]OTCHET!J487+[1]OTCHET!J490+[1]OTCHET!J491+[1]OTCHET!J495</f>
        <v>0</v>
      </c>
      <c r="K69" s="661" t="e">
        <f>+#REF!+#REF!+#REF!+#REF!+#REF!+#REF!+#REF!</f>
        <v>#REF!</v>
      </c>
      <c r="L69" s="661" t="e">
        <f>+#REF!+#REF!+#REF!+#REF!+#REF!+#REF!+#REF!</f>
        <v>#REF!</v>
      </c>
      <c r="M69" s="661" t="e">
        <f>+#REF!+#REF!+#REF!+#REF!+#REF!+#REF!+#REF!</f>
        <v>#REF!</v>
      </c>
      <c r="N69" s="639"/>
      <c r="O69" s="773" t="s">
        <v>102</v>
      </c>
      <c r="P69" s="644"/>
      <c r="Q69" s="645"/>
      <c r="R69" s="645"/>
      <c r="S69" s="645"/>
      <c r="T69" s="645"/>
      <c r="U69" s="645"/>
      <c r="V69" s="645"/>
      <c r="W69" s="646"/>
      <c r="X69" s="645"/>
      <c r="Y69" s="645"/>
    </row>
    <row r="70" spans="1:25" ht="15.75">
      <c r="A70" s="660">
        <v>205</v>
      </c>
      <c r="B70" s="276" t="s">
        <v>103</v>
      </c>
      <c r="C70" s="276" t="s">
        <v>104</v>
      </c>
      <c r="D70" s="276"/>
      <c r="E70" s="277">
        <f>+[1]OTCHET!E484+[1]OTCHET!E485+[1]OTCHET!E488+[1]OTCHET!E489+[1]OTCHET!E492+[1]OTCHET!E493+[1]OTCHET!E494+[1]OTCHET!E496</f>
        <v>0</v>
      </c>
      <c r="F70" s="277">
        <f t="shared" si="1"/>
        <v>0</v>
      </c>
      <c r="G70" s="278">
        <f>+[1]OTCHET!G484+[1]OTCHET!G485+[1]OTCHET!G488+[1]OTCHET!G489+[1]OTCHET!G492+[1]OTCHET!G493+[1]OTCHET!G494+[1]OTCHET!G496</f>
        <v>0</v>
      </c>
      <c r="H70" s="279">
        <f>+[1]OTCHET!H484+[1]OTCHET!H485+[1]OTCHET!H488+[1]OTCHET!H489+[1]OTCHET!H492+[1]OTCHET!H493+[1]OTCHET!H494+[1]OTCHET!H496</f>
        <v>0</v>
      </c>
      <c r="I70" s="279">
        <f>+[1]OTCHET!I484+[1]OTCHET!I485+[1]OTCHET!I488+[1]OTCHET!I489+[1]OTCHET!I492+[1]OTCHET!I493+[1]OTCHET!I494+[1]OTCHET!I496</f>
        <v>0</v>
      </c>
      <c r="J70" s="280">
        <f>+[1]OTCHET!J484+[1]OTCHET!J485+[1]OTCHET!J488+[1]OTCHET!J489+[1]OTCHET!J492+[1]OTCHET!J493+[1]OTCHET!J494+[1]OTCHET!J496</f>
        <v>0</v>
      </c>
      <c r="K70" s="661" t="e">
        <f>+#REF!+#REF!+#REF!+#REF!+#REF!+#REF!+#REF!+#REF!</f>
        <v>#REF!</v>
      </c>
      <c r="L70" s="661" t="e">
        <f>+#REF!+#REF!+#REF!+#REF!+#REF!+#REF!+#REF!+#REF!</f>
        <v>#REF!</v>
      </c>
      <c r="M70" s="661" t="e">
        <f>+#REF!+#REF!+#REF!+#REF!+#REF!+#REF!+#REF!+#REF!</f>
        <v>#REF!</v>
      </c>
      <c r="N70" s="639"/>
      <c r="O70" s="774" t="s">
        <v>104</v>
      </c>
      <c r="P70" s="644"/>
      <c r="Q70" s="645"/>
      <c r="R70" s="645"/>
      <c r="S70" s="645"/>
      <c r="T70" s="645"/>
      <c r="U70" s="645"/>
      <c r="V70" s="645"/>
      <c r="W70" s="646"/>
      <c r="X70" s="645"/>
      <c r="Y70" s="645"/>
    </row>
    <row r="71" spans="1:25" ht="15.75">
      <c r="A71" s="660">
        <v>210</v>
      </c>
      <c r="B71" s="276" t="s">
        <v>105</v>
      </c>
      <c r="C71" s="276" t="s">
        <v>106</v>
      </c>
      <c r="D71" s="276"/>
      <c r="E71" s="277">
        <f>+[1]OTCHET!E497</f>
        <v>0</v>
      </c>
      <c r="F71" s="277">
        <f t="shared" si="1"/>
        <v>0</v>
      </c>
      <c r="G71" s="278">
        <f>+[1]OTCHET!G497</f>
        <v>0</v>
      </c>
      <c r="H71" s="279">
        <f>+[1]OTCHET!H497</f>
        <v>0</v>
      </c>
      <c r="I71" s="279">
        <f>+[1]OTCHET!I497</f>
        <v>0</v>
      </c>
      <c r="J71" s="280">
        <f>+[1]OTCHET!J497</f>
        <v>0</v>
      </c>
      <c r="K71" s="661" t="e">
        <f>+#REF!</f>
        <v>#REF!</v>
      </c>
      <c r="L71" s="661" t="e">
        <f>+#REF!</f>
        <v>#REF!</v>
      </c>
      <c r="M71" s="661" t="e">
        <f>+#REF!</f>
        <v>#REF!</v>
      </c>
      <c r="N71" s="639"/>
      <c r="O71" s="774" t="s">
        <v>106</v>
      </c>
      <c r="P71" s="644"/>
      <c r="Q71" s="645"/>
      <c r="R71" s="645"/>
      <c r="S71" s="645"/>
      <c r="T71" s="645"/>
      <c r="U71" s="645"/>
      <c r="V71" s="645"/>
      <c r="W71" s="646"/>
      <c r="X71" s="645"/>
      <c r="Y71" s="645"/>
    </row>
    <row r="72" spans="1:25" ht="15.75">
      <c r="A72" s="660">
        <v>215</v>
      </c>
      <c r="B72" s="276" t="s">
        <v>107</v>
      </c>
      <c r="C72" s="276" t="s">
        <v>108</v>
      </c>
      <c r="D72" s="276"/>
      <c r="E72" s="277">
        <f>+[1]OTCHET!E502</f>
        <v>0</v>
      </c>
      <c r="F72" s="277">
        <f t="shared" si="1"/>
        <v>0</v>
      </c>
      <c r="G72" s="278">
        <f>+[1]OTCHET!G502</f>
        <v>0</v>
      </c>
      <c r="H72" s="279">
        <f>+[1]OTCHET!H502</f>
        <v>0</v>
      </c>
      <c r="I72" s="279">
        <f>+[1]OTCHET!I502</f>
        <v>0</v>
      </c>
      <c r="J72" s="280">
        <f>+[1]OTCHET!J502</f>
        <v>0</v>
      </c>
      <c r="K72" s="661" t="e">
        <f>+#REF!</f>
        <v>#REF!</v>
      </c>
      <c r="L72" s="661" t="e">
        <f>+#REF!</f>
        <v>#REF!</v>
      </c>
      <c r="M72" s="661" t="e">
        <f>+#REF!</f>
        <v>#REF!</v>
      </c>
      <c r="N72" s="639"/>
      <c r="O72" s="774" t="s">
        <v>108</v>
      </c>
      <c r="P72" s="644"/>
      <c r="Q72" s="645"/>
      <c r="R72" s="645"/>
      <c r="S72" s="645"/>
      <c r="T72" s="645"/>
      <c r="U72" s="645"/>
      <c r="V72" s="645"/>
      <c r="W72" s="646"/>
      <c r="X72" s="645"/>
      <c r="Y72" s="645"/>
    </row>
    <row r="73" spans="1:25" ht="15.75">
      <c r="A73" s="660">
        <v>220</v>
      </c>
      <c r="B73" s="276" t="s">
        <v>109</v>
      </c>
      <c r="C73" s="276" t="s">
        <v>110</v>
      </c>
      <c r="D73" s="276"/>
      <c r="E73" s="277">
        <f>+[1]OTCHET!E542</f>
        <v>0</v>
      </c>
      <c r="F73" s="277">
        <f t="shared" si="1"/>
        <v>0</v>
      </c>
      <c r="G73" s="278">
        <f>+[1]OTCHET!G542</f>
        <v>0</v>
      </c>
      <c r="H73" s="279">
        <f>+[1]OTCHET!H542</f>
        <v>0</v>
      </c>
      <c r="I73" s="279">
        <f>+[1]OTCHET!I542</f>
        <v>0</v>
      </c>
      <c r="J73" s="280">
        <f>+[1]OTCHET!J542</f>
        <v>0</v>
      </c>
      <c r="K73" s="661" t="e">
        <f>+#REF!</f>
        <v>#REF!</v>
      </c>
      <c r="L73" s="661" t="e">
        <f>+#REF!</f>
        <v>#REF!</v>
      </c>
      <c r="M73" s="661" t="e">
        <f>+#REF!</f>
        <v>#REF!</v>
      </c>
      <c r="N73" s="639"/>
      <c r="O73" s="774" t="s">
        <v>110</v>
      </c>
      <c r="P73" s="644"/>
      <c r="Q73" s="645"/>
      <c r="R73" s="645"/>
      <c r="S73" s="645"/>
      <c r="T73" s="645"/>
      <c r="U73" s="645"/>
      <c r="V73" s="645"/>
      <c r="W73" s="646"/>
      <c r="X73" s="645"/>
      <c r="Y73" s="645"/>
    </row>
    <row r="74" spans="1:25" ht="15.75">
      <c r="A74" s="660">
        <v>230</v>
      </c>
      <c r="B74" s="281" t="s">
        <v>111</v>
      </c>
      <c r="C74" s="281" t="s">
        <v>112</v>
      </c>
      <c r="D74" s="281"/>
      <c r="E74" s="277">
        <f>+[1]OTCHET!E581+[1]OTCHET!E582</f>
        <v>0</v>
      </c>
      <c r="F74" s="277">
        <f t="shared" si="1"/>
        <v>0</v>
      </c>
      <c r="G74" s="278">
        <f>+[1]OTCHET!G581+[1]OTCHET!G582</f>
        <v>0</v>
      </c>
      <c r="H74" s="279">
        <f>+[1]OTCHET!H581+[1]OTCHET!H582</f>
        <v>0</v>
      </c>
      <c r="I74" s="279">
        <f>+[1]OTCHET!I581+[1]OTCHET!I582</f>
        <v>0</v>
      </c>
      <c r="J74" s="280">
        <f>+[1]OTCHET!J581+[1]OTCHET!J582</f>
        <v>0</v>
      </c>
      <c r="K74" s="661" t="e">
        <f>+#REF!+#REF!</f>
        <v>#REF!</v>
      </c>
      <c r="L74" s="661" t="e">
        <f>+#REF!+#REF!</f>
        <v>#REF!</v>
      </c>
      <c r="M74" s="661" t="e">
        <f>+#REF!+#REF!</f>
        <v>#REF!</v>
      </c>
      <c r="N74" s="639"/>
      <c r="O74" s="774" t="s">
        <v>112</v>
      </c>
      <c r="P74" s="644"/>
      <c r="Q74" s="645"/>
      <c r="R74" s="645"/>
      <c r="S74" s="645"/>
      <c r="T74" s="645"/>
      <c r="U74" s="645"/>
      <c r="V74" s="645"/>
      <c r="W74" s="646"/>
      <c r="X74" s="645"/>
      <c r="Y74" s="645"/>
    </row>
    <row r="75" spans="1:25" ht="15.75">
      <c r="A75" s="660">
        <v>235</v>
      </c>
      <c r="B75" s="282" t="s">
        <v>113</v>
      </c>
      <c r="C75" s="282" t="s">
        <v>114</v>
      </c>
      <c r="D75" s="282"/>
      <c r="E75" s="283">
        <f>+[1]OTCHET!E583+[1]OTCHET!E584+[1]OTCHET!E585</f>
        <v>0</v>
      </c>
      <c r="F75" s="283">
        <f t="shared" si="1"/>
        <v>0</v>
      </c>
      <c r="G75" s="284">
        <f>+[1]OTCHET!G583+[1]OTCHET!G584+[1]OTCHET!G585</f>
        <v>0</v>
      </c>
      <c r="H75" s="285">
        <f>+[1]OTCHET!H583+[1]OTCHET!H584+[1]OTCHET!H585</f>
        <v>0</v>
      </c>
      <c r="I75" s="285">
        <f>+[1]OTCHET!I583+[1]OTCHET!I584+[1]OTCHET!I585</f>
        <v>0</v>
      </c>
      <c r="J75" s="286">
        <f>+[1]OTCHET!J583+[1]OTCHET!J584+[1]OTCHET!J585</f>
        <v>0</v>
      </c>
      <c r="K75" s="661" t="e">
        <f>+#REF!+#REF!+#REF!</f>
        <v>#REF!</v>
      </c>
      <c r="L75" s="661" t="e">
        <f>+#REF!+#REF!+#REF!</f>
        <v>#REF!</v>
      </c>
      <c r="M75" s="661" t="e">
        <f>+#REF!+#REF!+#REF!</f>
        <v>#REF!</v>
      </c>
      <c r="N75" s="639"/>
      <c r="O75" s="775" t="s">
        <v>114</v>
      </c>
      <c r="P75" s="644"/>
      <c r="Q75" s="645"/>
      <c r="R75" s="645"/>
      <c r="S75" s="645"/>
      <c r="T75" s="645"/>
      <c r="U75" s="645"/>
      <c r="V75" s="645"/>
      <c r="W75" s="646"/>
      <c r="X75" s="645"/>
      <c r="Y75" s="645"/>
    </row>
    <row r="76" spans="1:25" ht="15.75">
      <c r="A76" s="660">
        <v>240</v>
      </c>
      <c r="B76" s="184" t="s">
        <v>115</v>
      </c>
      <c r="C76" s="185" t="s">
        <v>116</v>
      </c>
      <c r="D76" s="184"/>
      <c r="E76" s="223">
        <f>[1]OTCHET!E461</f>
        <v>0</v>
      </c>
      <c r="F76" s="223">
        <f t="shared" si="1"/>
        <v>0</v>
      </c>
      <c r="G76" s="224">
        <f>[1]OTCHET!G461</f>
        <v>0</v>
      </c>
      <c r="H76" s="225">
        <f>[1]OTCHET!H461</f>
        <v>0</v>
      </c>
      <c r="I76" s="225">
        <f>[1]OTCHET!I461</f>
        <v>0</v>
      </c>
      <c r="J76" s="226">
        <f>[1]OTCHET!J461</f>
        <v>0</v>
      </c>
      <c r="K76" s="661" t="e">
        <f>#REF!</f>
        <v>#REF!</v>
      </c>
      <c r="L76" s="661" t="e">
        <f>#REF!</f>
        <v>#REF!</v>
      </c>
      <c r="M76" s="661" t="e">
        <f>#REF!</f>
        <v>#REF!</v>
      </c>
      <c r="N76" s="639"/>
      <c r="O76" s="764" t="s">
        <v>116</v>
      </c>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766" t="s">
        <v>118</v>
      </c>
      <c r="P77" s="644"/>
      <c r="Q77" s="645"/>
      <c r="R77" s="645"/>
      <c r="S77" s="645"/>
      <c r="T77" s="645"/>
      <c r="U77" s="645"/>
      <c r="V77" s="645"/>
      <c r="W77" s="646"/>
      <c r="X77" s="645"/>
      <c r="Y77" s="645"/>
    </row>
    <row r="78" spans="1:25" ht="15.75">
      <c r="A78" s="660">
        <v>250</v>
      </c>
      <c r="B78" s="271" t="s">
        <v>119</v>
      </c>
      <c r="C78" s="271" t="s">
        <v>120</v>
      </c>
      <c r="D78" s="271"/>
      <c r="E78" s="272">
        <f>+[1]OTCHET!E466+[1]OTCHET!E469</f>
        <v>0</v>
      </c>
      <c r="F78" s="272">
        <f t="shared" si="1"/>
        <v>0</v>
      </c>
      <c r="G78" s="273">
        <f>+[1]OTCHET!G466+[1]OTCHET!G469</f>
        <v>0</v>
      </c>
      <c r="H78" s="274">
        <f>+[1]OTCHET!H466+[1]OTCHET!H469</f>
        <v>0</v>
      </c>
      <c r="I78" s="274">
        <f>+[1]OTCHET!I466+[1]OTCHET!I469</f>
        <v>0</v>
      </c>
      <c r="J78" s="275">
        <f>+[1]OTCHET!J466+[1]OTCHET!J469</f>
        <v>0</v>
      </c>
      <c r="K78" s="663"/>
      <c r="L78" s="663"/>
      <c r="M78" s="663"/>
      <c r="N78" s="639"/>
      <c r="O78" s="773" t="s">
        <v>120</v>
      </c>
      <c r="P78" s="644"/>
      <c r="Q78" s="645"/>
      <c r="R78" s="645"/>
      <c r="S78" s="645"/>
      <c r="T78" s="645"/>
      <c r="U78" s="645"/>
      <c r="V78" s="645"/>
      <c r="W78" s="646"/>
      <c r="X78" s="645"/>
      <c r="Y78" s="645"/>
    </row>
    <row r="79" spans="1:25" ht="15.75">
      <c r="A79" s="660">
        <v>260</v>
      </c>
      <c r="B79" s="276" t="s">
        <v>121</v>
      </c>
      <c r="C79" s="276" t="s">
        <v>122</v>
      </c>
      <c r="D79" s="276"/>
      <c r="E79" s="277">
        <f>+[1]OTCHET!E467+[1]OTCHET!E470</f>
        <v>0</v>
      </c>
      <c r="F79" s="277">
        <f t="shared" si="1"/>
        <v>0</v>
      </c>
      <c r="G79" s="278">
        <f>+[1]OTCHET!G467+[1]OTCHET!G470</f>
        <v>0</v>
      </c>
      <c r="H79" s="279">
        <f>+[1]OTCHET!H467+[1]OTCHET!H470</f>
        <v>0</v>
      </c>
      <c r="I79" s="279">
        <f>+[1]OTCHET!I467+[1]OTCHET!I470</f>
        <v>0</v>
      </c>
      <c r="J79" s="280">
        <f>+[1]OTCHET!J467+[1]OTCHET!J470</f>
        <v>0</v>
      </c>
      <c r="K79" s="663"/>
      <c r="L79" s="663"/>
      <c r="M79" s="663"/>
      <c r="N79" s="639"/>
      <c r="O79" s="774" t="s">
        <v>122</v>
      </c>
      <c r="P79" s="644"/>
      <c r="Q79" s="645"/>
      <c r="R79" s="645"/>
      <c r="S79" s="645"/>
      <c r="T79" s="645"/>
      <c r="U79" s="645"/>
      <c r="V79" s="645"/>
      <c r="W79" s="646"/>
      <c r="X79" s="645"/>
      <c r="Y79" s="645"/>
    </row>
    <row r="80" spans="1:25" ht="15.75">
      <c r="A80" s="660">
        <v>265</v>
      </c>
      <c r="B80" s="276" t="s">
        <v>123</v>
      </c>
      <c r="C80" s="276" t="s">
        <v>124</v>
      </c>
      <c r="D80" s="276"/>
      <c r="E80" s="277">
        <f>[1]OTCHET!E471</f>
        <v>0</v>
      </c>
      <c r="F80" s="277">
        <f t="shared" si="1"/>
        <v>0</v>
      </c>
      <c r="G80" s="278">
        <f>[1]OTCHET!G471</f>
        <v>0</v>
      </c>
      <c r="H80" s="279">
        <f>[1]OTCHET!H471</f>
        <v>0</v>
      </c>
      <c r="I80" s="279">
        <f>[1]OTCHET!I471</f>
        <v>0</v>
      </c>
      <c r="J80" s="280">
        <f>[1]OTCHET!J471</f>
        <v>0</v>
      </c>
      <c r="K80" s="663"/>
      <c r="L80" s="663"/>
      <c r="M80" s="663"/>
      <c r="N80" s="639"/>
      <c r="O80" s="774" t="s">
        <v>124</v>
      </c>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774"/>
      <c r="P81" s="644"/>
      <c r="Q81" s="645"/>
      <c r="R81" s="645"/>
      <c r="S81" s="645"/>
      <c r="T81" s="645"/>
      <c r="U81" s="645"/>
      <c r="V81" s="645"/>
      <c r="W81" s="646"/>
      <c r="X81" s="645"/>
      <c r="Y81" s="645"/>
    </row>
    <row r="82" spans="1:25" ht="15.75">
      <c r="A82" s="660">
        <v>270</v>
      </c>
      <c r="B82" s="276" t="s">
        <v>125</v>
      </c>
      <c r="C82" s="276" t="s">
        <v>126</v>
      </c>
      <c r="D82" s="276"/>
      <c r="E82" s="277">
        <f>+[1]OTCHET!E479</f>
        <v>0</v>
      </c>
      <c r="F82" s="277">
        <f t="shared" si="1"/>
        <v>0</v>
      </c>
      <c r="G82" s="278">
        <f>+[1]OTCHET!G479</f>
        <v>0</v>
      </c>
      <c r="H82" s="279">
        <f>+[1]OTCHET!H479</f>
        <v>0</v>
      </c>
      <c r="I82" s="279">
        <f>+[1]OTCHET!I479</f>
        <v>0</v>
      </c>
      <c r="J82" s="280">
        <f>+[1]OTCHET!J479</f>
        <v>0</v>
      </c>
      <c r="K82" s="663"/>
      <c r="L82" s="663"/>
      <c r="M82" s="663"/>
      <c r="N82" s="639"/>
      <c r="O82" s="774" t="s">
        <v>126</v>
      </c>
      <c r="P82" s="644"/>
      <c r="Q82" s="645"/>
      <c r="R82" s="645"/>
      <c r="S82" s="645"/>
      <c r="T82" s="645"/>
      <c r="U82" s="645"/>
      <c r="V82" s="645"/>
      <c r="W82" s="646"/>
      <c r="X82" s="645"/>
      <c r="Y82" s="645"/>
    </row>
    <row r="83" spans="1:25" ht="15.75">
      <c r="A83" s="660">
        <v>275</v>
      </c>
      <c r="B83" s="287" t="s">
        <v>127</v>
      </c>
      <c r="C83" s="287" t="s">
        <v>128</v>
      </c>
      <c r="D83" s="287"/>
      <c r="E83" s="283">
        <f>+[1]OTCHET!E480</f>
        <v>0</v>
      </c>
      <c r="F83" s="283">
        <f t="shared" si="1"/>
        <v>0</v>
      </c>
      <c r="G83" s="284">
        <f>+[1]OTCHET!G480</f>
        <v>0</v>
      </c>
      <c r="H83" s="285">
        <f>+[1]OTCHET!H480</f>
        <v>0</v>
      </c>
      <c r="I83" s="285">
        <f>+[1]OTCHET!I480</f>
        <v>0</v>
      </c>
      <c r="J83" s="286">
        <f>+[1]OTCHET!J480</f>
        <v>0</v>
      </c>
      <c r="K83" s="663"/>
      <c r="L83" s="663"/>
      <c r="M83" s="663"/>
      <c r="N83" s="639"/>
      <c r="O83" s="775" t="s">
        <v>128</v>
      </c>
      <c r="P83" s="644"/>
      <c r="Q83" s="645"/>
      <c r="R83" s="645"/>
      <c r="S83" s="645"/>
      <c r="T83" s="645"/>
      <c r="U83" s="645"/>
      <c r="V83" s="645"/>
      <c r="W83" s="646"/>
      <c r="X83" s="645"/>
      <c r="Y83" s="645"/>
    </row>
    <row r="84" spans="1:25" ht="15.75">
      <c r="A84" s="660">
        <v>280</v>
      </c>
      <c r="B84" s="184" t="s">
        <v>129</v>
      </c>
      <c r="C84" s="185" t="s">
        <v>130</v>
      </c>
      <c r="D84" s="184"/>
      <c r="E84" s="223">
        <f>[1]OTCHET!E535</f>
        <v>0</v>
      </c>
      <c r="F84" s="223">
        <f t="shared" si="1"/>
        <v>0</v>
      </c>
      <c r="G84" s="224">
        <f>[1]OTCHET!G535</f>
        <v>0</v>
      </c>
      <c r="H84" s="225">
        <f>[1]OTCHET!H535</f>
        <v>0</v>
      </c>
      <c r="I84" s="225">
        <f>[1]OTCHET!I535</f>
        <v>0</v>
      </c>
      <c r="J84" s="226">
        <f>[1]OTCHET!J535</f>
        <v>0</v>
      </c>
      <c r="K84" s="663"/>
      <c r="L84" s="663"/>
      <c r="M84" s="663"/>
      <c r="N84" s="639"/>
      <c r="O84" s="764" t="s">
        <v>130</v>
      </c>
      <c r="P84" s="644"/>
      <c r="Q84" s="645"/>
      <c r="R84" s="645"/>
      <c r="S84" s="645"/>
      <c r="T84" s="645"/>
      <c r="U84" s="645"/>
      <c r="V84" s="645"/>
      <c r="W84" s="646"/>
      <c r="X84" s="645"/>
      <c r="Y84" s="645"/>
    </row>
    <row r="85" spans="1:25" ht="15.75">
      <c r="A85" s="660">
        <v>285</v>
      </c>
      <c r="B85" s="197" t="s">
        <v>131</v>
      </c>
      <c r="C85" s="196" t="s">
        <v>132</v>
      </c>
      <c r="D85" s="197"/>
      <c r="E85" s="227">
        <f>[1]OTCHET!E536</f>
        <v>0</v>
      </c>
      <c r="F85" s="227">
        <f t="shared" si="1"/>
        <v>0</v>
      </c>
      <c r="G85" s="228">
        <f>[1]OTCHET!G536</f>
        <v>0</v>
      </c>
      <c r="H85" s="229">
        <f>[1]OTCHET!H536</f>
        <v>0</v>
      </c>
      <c r="I85" s="229">
        <f>[1]OTCHET!I536</f>
        <v>0</v>
      </c>
      <c r="J85" s="230">
        <f>[1]OTCHET!J536</f>
        <v>0</v>
      </c>
      <c r="K85" s="663"/>
      <c r="L85" s="663"/>
      <c r="M85" s="663"/>
      <c r="N85" s="639"/>
      <c r="O85" s="765" t="s">
        <v>132</v>
      </c>
      <c r="P85" s="644"/>
      <c r="Q85" s="645"/>
      <c r="R85" s="645"/>
      <c r="S85" s="645"/>
      <c r="T85" s="645"/>
      <c r="U85" s="645"/>
      <c r="V85" s="645"/>
      <c r="W85" s="646"/>
      <c r="X85" s="645"/>
      <c r="Y85" s="645"/>
    </row>
    <row r="86" spans="1:25" ht="15.75">
      <c r="A86" s="660">
        <v>290</v>
      </c>
      <c r="B86" s="190" t="s">
        <v>133</v>
      </c>
      <c r="C86" s="96" t="s">
        <v>134</v>
      </c>
      <c r="D86" s="190"/>
      <c r="E86" s="231">
        <f>+E87+E88</f>
        <v>-406460</v>
      </c>
      <c r="F86" s="231">
        <f>+F87+F88</f>
        <v>61121</v>
      </c>
      <c r="G86" s="232">
        <f t="shared" ref="G86" si="15">+G87+G88</f>
        <v>150348</v>
      </c>
      <c r="H86" s="233">
        <f>+H87+H88</f>
        <v>-82622</v>
      </c>
      <c r="I86" s="233">
        <f>+I87+I88</f>
        <v>1399</v>
      </c>
      <c r="J86" s="234">
        <f>+J87+J88</f>
        <v>-8004</v>
      </c>
      <c r="K86" s="663">
        <f t="shared" ref="K86:M86" si="16">+K87+K88</f>
        <v>0</v>
      </c>
      <c r="L86" s="663">
        <f t="shared" si="16"/>
        <v>0</v>
      </c>
      <c r="M86" s="663">
        <f t="shared" si="16"/>
        <v>0</v>
      </c>
      <c r="N86" s="639"/>
      <c r="O86" s="766" t="s">
        <v>134</v>
      </c>
      <c r="P86" s="644"/>
      <c r="Q86" s="645"/>
      <c r="R86" s="645"/>
      <c r="S86" s="645"/>
      <c r="T86" s="645"/>
      <c r="U86" s="645"/>
      <c r="V86" s="645"/>
      <c r="W86" s="646"/>
      <c r="X86" s="645"/>
      <c r="Y86" s="645"/>
    </row>
    <row r="87" spans="1:25" ht="15.75">
      <c r="A87" s="660">
        <v>295</v>
      </c>
      <c r="B87" s="271" t="s">
        <v>135</v>
      </c>
      <c r="C87" s="271" t="s">
        <v>136</v>
      </c>
      <c r="D87" s="288"/>
      <c r="E87" s="272">
        <f>+[1]OTCHET!E503+[1]OTCHET!E512+[1]OTCHET!E516+[1]OTCHET!E543</f>
        <v>0</v>
      </c>
      <c r="F87" s="272">
        <f t="shared" si="1"/>
        <v>0</v>
      </c>
      <c r="G87" s="273">
        <f>+[1]OTCHET!G503+[1]OTCHET!G512+[1]OTCHET!G516+[1]OTCHET!G543</f>
        <v>0</v>
      </c>
      <c r="H87" s="274">
        <f>+[1]OTCHET!H503+[1]OTCHET!H512+[1]OTCHET!H516+[1]OTCHET!H543</f>
        <v>0</v>
      </c>
      <c r="I87" s="274">
        <f>+[1]OTCHET!I503+[1]OTCHET!I512+[1]OTCHET!I516+[1]OTCHET!I543</f>
        <v>0</v>
      </c>
      <c r="J87" s="275">
        <f>+[1]OTCHET!J503+[1]OTCHET!J512+[1]OTCHET!J516+[1]OTCHET!J543</f>
        <v>0</v>
      </c>
      <c r="K87" s="663"/>
      <c r="L87" s="663"/>
      <c r="M87" s="663"/>
      <c r="N87" s="639"/>
      <c r="O87" s="773" t="s">
        <v>136</v>
      </c>
      <c r="P87" s="644"/>
      <c r="Q87" s="645"/>
      <c r="R87" s="645"/>
      <c r="S87" s="645"/>
      <c r="T87" s="645"/>
      <c r="U87" s="645"/>
      <c r="V87" s="645"/>
      <c r="W87" s="646"/>
      <c r="X87" s="645"/>
      <c r="Y87" s="645"/>
    </row>
    <row r="88" spans="1:25" ht="15.75">
      <c r="A88" s="660">
        <v>300</v>
      </c>
      <c r="B88" s="287" t="s">
        <v>137</v>
      </c>
      <c r="C88" s="287" t="s">
        <v>138</v>
      </c>
      <c r="D88" s="289"/>
      <c r="E88" s="283">
        <f>+[1]OTCHET!E521+[1]OTCHET!E524+[1]OTCHET!E544</f>
        <v>-406460</v>
      </c>
      <c r="F88" s="283">
        <f t="shared" si="1"/>
        <v>61121</v>
      </c>
      <c r="G88" s="284">
        <f>+[1]OTCHET!G521+[1]OTCHET!G524+[1]OTCHET!G544</f>
        <v>150348</v>
      </c>
      <c r="H88" s="285">
        <f>+[1]OTCHET!H521+[1]OTCHET!H524+[1]OTCHET!H544</f>
        <v>-82622</v>
      </c>
      <c r="I88" s="285">
        <f>+[1]OTCHET!I521+[1]OTCHET!I524+[1]OTCHET!I544</f>
        <v>1399</v>
      </c>
      <c r="J88" s="286">
        <f>+[1]OTCHET!J521+[1]OTCHET!J524+[1]OTCHET!J544</f>
        <v>-8004</v>
      </c>
      <c r="K88" s="663"/>
      <c r="L88" s="663"/>
      <c r="M88" s="663"/>
      <c r="N88" s="639"/>
      <c r="O88" s="775" t="s">
        <v>138</v>
      </c>
      <c r="P88" s="644"/>
      <c r="Q88" s="645"/>
      <c r="R88" s="645"/>
      <c r="S88" s="645"/>
      <c r="T88" s="645"/>
      <c r="U88" s="645"/>
      <c r="V88" s="645"/>
      <c r="W88" s="646"/>
      <c r="X88" s="645"/>
      <c r="Y88" s="645"/>
    </row>
    <row r="89" spans="1:25" ht="15.75">
      <c r="A89" s="660">
        <v>310</v>
      </c>
      <c r="B89" s="184" t="s">
        <v>139</v>
      </c>
      <c r="C89" s="185" t="s">
        <v>140</v>
      </c>
      <c r="D89" s="290"/>
      <c r="E89" s="223">
        <f>[1]OTCHET!E531</f>
        <v>-18400</v>
      </c>
      <c r="F89" s="223">
        <f t="shared" ref="F89:F96" si="17">+G89+H89+I89+J89</f>
        <v>-28014</v>
      </c>
      <c r="G89" s="224">
        <f>[1]OTCHET!G531</f>
        <v>-18329</v>
      </c>
      <c r="H89" s="225">
        <f>[1]OTCHET!H531</f>
        <v>0</v>
      </c>
      <c r="I89" s="225">
        <f>[1]OTCHET!I531</f>
        <v>0</v>
      </c>
      <c r="J89" s="226">
        <f>[1]OTCHET!J531</f>
        <v>-9685</v>
      </c>
      <c r="K89" s="663"/>
      <c r="L89" s="663"/>
      <c r="M89" s="663"/>
      <c r="N89" s="639"/>
      <c r="O89" s="764" t="s">
        <v>140</v>
      </c>
      <c r="P89" s="644"/>
      <c r="Q89" s="645"/>
      <c r="R89" s="645"/>
      <c r="S89" s="645"/>
      <c r="T89" s="645"/>
      <c r="U89" s="645"/>
      <c r="V89" s="645"/>
      <c r="W89" s="646"/>
      <c r="X89" s="645"/>
      <c r="Y89" s="645"/>
    </row>
    <row r="90" spans="1:25" ht="15.75">
      <c r="A90" s="660">
        <v>320</v>
      </c>
      <c r="B90" s="197" t="s">
        <v>141</v>
      </c>
      <c r="C90" s="196" t="s">
        <v>142</v>
      </c>
      <c r="D90" s="197"/>
      <c r="E90" s="227">
        <f>+[1]OTCHET!E567+[1]OTCHET!E568+[1]OTCHET!E569+[1]OTCHET!E570+[1]OTCHET!E571+[1]OTCHET!E572</f>
        <v>1912180</v>
      </c>
      <c r="F90" s="227">
        <f t="shared" si="17"/>
        <v>1912180</v>
      </c>
      <c r="G90" s="228">
        <f>+[1]OTCHET!G567+[1]OTCHET!G568+[1]OTCHET!G569+[1]OTCHET!G570+[1]OTCHET!G571+[1]OTCHET!G572</f>
        <v>0</v>
      </c>
      <c r="H90" s="229">
        <f>+[1]OTCHET!H567+[1]OTCHET!H568+[1]OTCHET!H569+[1]OTCHET!H570+[1]OTCHET!H571+[1]OTCHET!H572</f>
        <v>1912180</v>
      </c>
      <c r="I90" s="229">
        <f>+[1]OTCHET!I567+[1]OTCHET!I568+[1]OTCHET!I569+[1]OTCHET!I570+[1]OTCHET!I571+[1]OTCHET!I572</f>
        <v>0</v>
      </c>
      <c r="J90" s="230">
        <f>+[1]OTCHET!J567+[1]OTCHET!J568+[1]OTCHET!J569+[1]OTCHET!J570+[1]OTCHET!J571+[1]OTCHET!J572</f>
        <v>0</v>
      </c>
      <c r="K90" s="663"/>
      <c r="L90" s="663"/>
      <c r="M90" s="663"/>
      <c r="N90" s="639"/>
      <c r="O90" s="765" t="s">
        <v>142</v>
      </c>
      <c r="P90" s="644"/>
      <c r="Q90" s="645"/>
      <c r="R90" s="645"/>
      <c r="S90" s="645"/>
      <c r="T90" s="645"/>
      <c r="U90" s="645"/>
      <c r="V90" s="645"/>
      <c r="W90" s="646"/>
      <c r="X90" s="645"/>
      <c r="Y90" s="645"/>
    </row>
    <row r="91" spans="1:25" ht="15.75">
      <c r="A91" s="660">
        <v>330</v>
      </c>
      <c r="B91" s="291" t="s">
        <v>143</v>
      </c>
      <c r="C91" s="291" t="s">
        <v>144</v>
      </c>
      <c r="D91" s="291"/>
      <c r="E91" s="135">
        <f>+[1]OTCHET!E573+[1]OTCHET!E574+[1]OTCHET!E575+[1]OTCHET!E576+[1]OTCHET!E577+[1]OTCHET!E578+[1]OTCHET!E579</f>
        <v>-1387180</v>
      </c>
      <c r="F91" s="135">
        <f t="shared" si="17"/>
        <v>-1880705</v>
      </c>
      <c r="G91" s="136">
        <f>+[1]OTCHET!G573+[1]OTCHET!G574+[1]OTCHET!G575+[1]OTCHET!G576+[1]OTCHET!G577+[1]OTCHET!G578+[1]OTCHET!G579</f>
        <v>-28432</v>
      </c>
      <c r="H91" s="137">
        <f>+[1]OTCHET!H573+[1]OTCHET!H574+[1]OTCHET!H575+[1]OTCHET!H576+[1]OTCHET!H577+[1]OTCHET!H578+[1]OTCHET!H579</f>
        <v>-1824182</v>
      </c>
      <c r="I91" s="137">
        <f>+[1]OTCHET!I573+[1]OTCHET!I574+[1]OTCHET!I575+[1]OTCHET!I576+[1]OTCHET!I577+[1]OTCHET!I578+[1]OTCHET!I579</f>
        <v>-28091</v>
      </c>
      <c r="J91" s="138">
        <f>+[1]OTCHET!J573+[1]OTCHET!J574+[1]OTCHET!J575+[1]OTCHET!J576+[1]OTCHET!J577+[1]OTCHET!J578+[1]OTCHET!J579</f>
        <v>0</v>
      </c>
      <c r="K91" s="664"/>
      <c r="L91" s="664"/>
      <c r="M91" s="664"/>
      <c r="N91" s="639"/>
      <c r="O91" s="752" t="s">
        <v>144</v>
      </c>
      <c r="P91" s="644"/>
      <c r="Q91" s="645"/>
      <c r="R91" s="645"/>
      <c r="S91" s="645"/>
      <c r="T91" s="645"/>
      <c r="U91" s="645"/>
      <c r="V91" s="645"/>
      <c r="W91" s="646"/>
      <c r="X91" s="645"/>
      <c r="Y91" s="645"/>
    </row>
    <row r="92" spans="1:25" ht="15.75">
      <c r="A92" s="660">
        <v>335</v>
      </c>
      <c r="B92" s="196" t="s">
        <v>145</v>
      </c>
      <c r="C92" s="196" t="s">
        <v>146</v>
      </c>
      <c r="D92" s="291"/>
      <c r="E92" s="135">
        <f>+[1]OTCHET!E580</f>
        <v>0</v>
      </c>
      <c r="F92" s="135">
        <f t="shared" si="17"/>
        <v>0</v>
      </c>
      <c r="G92" s="136">
        <f>+[1]OTCHET!G580</f>
        <v>0</v>
      </c>
      <c r="H92" s="137">
        <f>+[1]OTCHET!H580</f>
        <v>0</v>
      </c>
      <c r="I92" s="137">
        <f>+[1]OTCHET!I580</f>
        <v>0</v>
      </c>
      <c r="J92" s="138">
        <f>+[1]OTCHET!J580</f>
        <v>0</v>
      </c>
      <c r="K92" s="664"/>
      <c r="L92" s="664"/>
      <c r="M92" s="664"/>
      <c r="N92" s="639"/>
      <c r="O92" s="752" t="s">
        <v>146</v>
      </c>
      <c r="P92" s="644"/>
      <c r="Q92" s="645"/>
      <c r="R92" s="645"/>
      <c r="S92" s="645"/>
      <c r="T92" s="645"/>
      <c r="U92" s="645"/>
      <c r="V92" s="645"/>
      <c r="W92" s="646"/>
      <c r="X92" s="645"/>
      <c r="Y92" s="645"/>
    </row>
    <row r="93" spans="1:25" ht="15.75">
      <c r="A93" s="660">
        <v>340</v>
      </c>
      <c r="B93" s="196" t="s">
        <v>147</v>
      </c>
      <c r="C93" s="196" t="s">
        <v>148</v>
      </c>
      <c r="D93" s="196"/>
      <c r="E93" s="135">
        <f>+[1]OTCHET!E587+[1]OTCHET!E588</f>
        <v>4679970</v>
      </c>
      <c r="F93" s="135">
        <f t="shared" si="17"/>
        <v>4679970</v>
      </c>
      <c r="G93" s="136">
        <f>+[1]OTCHET!G587+[1]OTCHET!G588</f>
        <v>4679970</v>
      </c>
      <c r="H93" s="137">
        <f>+[1]OTCHET!H587+[1]OTCHET!H588</f>
        <v>0</v>
      </c>
      <c r="I93" s="137">
        <f>+[1]OTCHET!I587+[1]OTCHET!I588</f>
        <v>0</v>
      </c>
      <c r="J93" s="138">
        <f>+[1]OTCHET!J587+[1]OTCHET!J588</f>
        <v>0</v>
      </c>
      <c r="K93" s="664"/>
      <c r="L93" s="664"/>
      <c r="M93" s="664"/>
      <c r="N93" s="639"/>
      <c r="O93" s="752" t="s">
        <v>148</v>
      </c>
      <c r="P93" s="644"/>
      <c r="Q93" s="645"/>
      <c r="R93" s="645"/>
      <c r="S93" s="645"/>
      <c r="T93" s="645"/>
      <c r="U93" s="645"/>
      <c r="V93" s="645"/>
      <c r="W93" s="646"/>
      <c r="X93" s="645"/>
      <c r="Y93" s="645"/>
    </row>
    <row r="94" spans="1:25" ht="15.75">
      <c r="A94" s="660">
        <v>345</v>
      </c>
      <c r="B94" s="196" t="s">
        <v>149</v>
      </c>
      <c r="C94" s="291" t="s">
        <v>150</v>
      </c>
      <c r="D94" s="196"/>
      <c r="E94" s="135">
        <f>+[1]OTCHET!E589+[1]OTCHET!E590</f>
        <v>-962781</v>
      </c>
      <c r="F94" s="135">
        <f t="shared" si="17"/>
        <v>-3415617</v>
      </c>
      <c r="G94" s="136">
        <f>+[1]OTCHET!G589+[1]OTCHET!G590</f>
        <v>-3415617</v>
      </c>
      <c r="H94" s="137">
        <f>+[1]OTCHET!H589+[1]OTCHET!H590</f>
        <v>0</v>
      </c>
      <c r="I94" s="137">
        <f>+[1]OTCHET!I589+[1]OTCHET!I590</f>
        <v>0</v>
      </c>
      <c r="J94" s="138">
        <f>+[1]OTCHET!J589+[1]OTCHET!J590</f>
        <v>0</v>
      </c>
      <c r="K94" s="664"/>
      <c r="L94" s="664"/>
      <c r="M94" s="664"/>
      <c r="N94" s="639"/>
      <c r="O94" s="752" t="s">
        <v>150</v>
      </c>
      <c r="P94" s="644"/>
      <c r="Q94" s="645"/>
      <c r="R94" s="645"/>
      <c r="S94" s="645"/>
      <c r="T94" s="645"/>
      <c r="U94" s="645"/>
      <c r="V94" s="645"/>
      <c r="W94" s="646"/>
      <c r="X94" s="645"/>
      <c r="Y94" s="645"/>
    </row>
    <row r="95" spans="1:25" ht="15.75">
      <c r="A95" s="660">
        <v>350</v>
      </c>
      <c r="B95" s="96" t="s">
        <v>151</v>
      </c>
      <c r="C95" s="96" t="s">
        <v>152</v>
      </c>
      <c r="D95" s="96"/>
      <c r="E95" s="97">
        <f>[1]OTCHET!E591</f>
        <v>0</v>
      </c>
      <c r="F95" s="97">
        <f t="shared" si="17"/>
        <v>0</v>
      </c>
      <c r="G95" s="98">
        <f>[1]OTCHET!G591</f>
        <v>498992</v>
      </c>
      <c r="H95" s="99">
        <f>[1]OTCHET!H591</f>
        <v>-10483</v>
      </c>
      <c r="I95" s="99">
        <f>[1]OTCHET!I591</f>
        <v>-488509</v>
      </c>
      <c r="J95" s="100">
        <f>[1]OTCHET!J591</f>
        <v>0</v>
      </c>
      <c r="K95" s="664"/>
      <c r="L95" s="664"/>
      <c r="M95" s="664"/>
      <c r="N95" s="639"/>
      <c r="O95" s="745" t="s">
        <v>152</v>
      </c>
      <c r="P95" s="644"/>
      <c r="Q95" s="645"/>
      <c r="R95" s="645"/>
      <c r="S95" s="645"/>
      <c r="T95" s="645"/>
      <c r="U95" s="645"/>
      <c r="V95" s="645"/>
      <c r="W95" s="646"/>
      <c r="X95" s="645"/>
      <c r="Y95" s="645"/>
    </row>
    <row r="96" spans="1:25" ht="16.5" thickBot="1">
      <c r="A96" s="665">
        <v>355</v>
      </c>
      <c r="B96" s="292" t="s">
        <v>153</v>
      </c>
      <c r="C96" s="292" t="s">
        <v>154</v>
      </c>
      <c r="D96" s="292"/>
      <c r="E96" s="293">
        <f>+[1]OTCHET!E594</f>
        <v>0</v>
      </c>
      <c r="F96" s="293">
        <f t="shared" si="17"/>
        <v>0</v>
      </c>
      <c r="G96" s="294">
        <f>+[1]OTCHET!G594</f>
        <v>7940</v>
      </c>
      <c r="H96" s="295">
        <f>+[1]OTCHET!H594</f>
        <v>-7940</v>
      </c>
      <c r="I96" s="295">
        <f>+[1]OTCHET!I594</f>
        <v>0</v>
      </c>
      <c r="J96" s="296">
        <f>+[1]OTCHET!J594</f>
        <v>0</v>
      </c>
      <c r="K96" s="666"/>
      <c r="L96" s="666"/>
      <c r="M96" s="666"/>
      <c r="N96" s="639"/>
      <c r="O96" s="776" t="s">
        <v>154</v>
      </c>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68"/>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68"/>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68"/>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74"/>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73"/>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74"/>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68"/>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73"/>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300"/>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300"/>
      <c r="P106" s="641"/>
      <c r="Q106" s="645"/>
      <c r="R106" s="645"/>
      <c r="S106" s="645"/>
      <c r="T106" s="645"/>
      <c r="U106" s="645"/>
      <c r="V106" s="645"/>
      <c r="W106" s="646"/>
      <c r="X106" s="645"/>
      <c r="Y106" s="645"/>
    </row>
    <row r="107" spans="2:25" ht="19.5" customHeight="1">
      <c r="B107" s="30" t="str">
        <f>+[1]OTCHET!H605</f>
        <v>vani2223@abv.bg</v>
      </c>
      <c r="C107" s="300"/>
      <c r="D107" s="300"/>
      <c r="E107" s="24"/>
      <c r="F107" s="304"/>
      <c r="G107" s="31" t="str">
        <f>+[1]OTCHET!E605</f>
        <v>032/654331</v>
      </c>
      <c r="H107" s="31" t="str">
        <f>+[1]OTCHET!F605</f>
        <v>032/654331</v>
      </c>
      <c r="I107" s="305"/>
      <c r="J107" s="37">
        <f>+[1]OTCHET!B605</f>
        <v>43958</v>
      </c>
      <c r="K107" s="681"/>
      <c r="L107" s="681"/>
      <c r="M107" s="681"/>
      <c r="N107" s="680"/>
      <c r="O107" s="300"/>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300"/>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300"/>
      <c r="P109" s="641"/>
      <c r="Q109" s="645"/>
      <c r="R109" s="645"/>
      <c r="S109" s="645"/>
      <c r="T109" s="645"/>
      <c r="U109" s="645"/>
      <c r="V109" s="645"/>
      <c r="W109" s="646"/>
      <c r="X109" s="645"/>
      <c r="Y109" s="645"/>
    </row>
    <row r="110" spans="2:25" ht="17.25" customHeight="1">
      <c r="B110" s="305"/>
      <c r="C110" s="315"/>
      <c r="D110" s="300"/>
      <c r="E110" s="779" t="str">
        <f>+[1]OTCHET!D603</f>
        <v>Иванка Налджиян</v>
      </c>
      <c r="F110" s="779"/>
      <c r="G110" s="18"/>
      <c r="H110" s="18"/>
      <c r="I110" s="18"/>
      <c r="J110" s="18"/>
      <c r="K110" s="681"/>
      <c r="L110" s="681"/>
      <c r="M110" s="681"/>
      <c r="N110" s="680"/>
      <c r="O110" s="300"/>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315"/>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300"/>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777"/>
      <c r="P113" s="641"/>
      <c r="Q113" s="645"/>
      <c r="R113" s="645"/>
      <c r="S113" s="645"/>
      <c r="T113" s="645"/>
      <c r="U113" s="645"/>
      <c r="V113" s="645"/>
      <c r="W113" s="646"/>
      <c r="X113" s="645"/>
      <c r="Y113" s="645"/>
    </row>
    <row r="114" spans="1:25" ht="18" customHeight="1">
      <c r="E114" s="779" t="str">
        <f>+[1]OTCHET!G600</f>
        <v>Иванка Налджиян</v>
      </c>
      <c r="F114" s="779"/>
      <c r="G114" s="320"/>
      <c r="H114" s="18"/>
      <c r="I114" s="779" t="str">
        <f>+[1]OTCHET!G603</f>
        <v>проф.д-р Христина Янчева</v>
      </c>
      <c r="J114" s="779"/>
      <c r="K114" s="681"/>
      <c r="L114" s="681"/>
      <c r="M114" s="681"/>
      <c r="N114" s="680"/>
      <c r="O114" s="778"/>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6" zoomScale="60" zoomScaleNormal="6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+[2]OTCHET!B9</f>
        <v>АГРАРЕН УНИВЕРСИТЕТ-ПЛОВДИВ</v>
      </c>
      <c r="C11" s="11"/>
      <c r="D11" s="11"/>
      <c r="E11" s="12" t="s">
        <v>0</v>
      </c>
      <c r="F11" s="34">
        <f>[2]OTCHET!F9</f>
        <v>43951</v>
      </c>
      <c r="G11" s="35" t="s">
        <v>1</v>
      </c>
      <c r="H11" s="36" t="str">
        <f>+[2]OTCHET!H9</f>
        <v>000 455 464</v>
      </c>
      <c r="I11" s="782">
        <f>+[2]OTCHET!I9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+[2]OTCHET!E15</f>
        <v>33</v>
      </c>
      <c r="F15" s="33" t="str">
        <f>[2]OTCHET!F15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[2]OTCHET!E74</f>
        <v>0</v>
      </c>
      <c r="F26" s="107">
        <f t="shared" si="1"/>
        <v>0</v>
      </c>
      <c r="G26" s="108">
        <f>[2]OTCHET!G74</f>
        <v>0</v>
      </c>
      <c r="H26" s="109">
        <f>[2]OTCHET!H74</f>
        <v>0</v>
      </c>
      <c r="I26" s="109">
        <f>[2]OTCHET!I74</f>
        <v>0</v>
      </c>
      <c r="J26" s="110">
        <f>[2]OTCHET!J74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[2]OTCHET!E77</f>
        <v>0</v>
      </c>
      <c r="F28" s="119">
        <f t="shared" si="1"/>
        <v>0</v>
      </c>
      <c r="G28" s="120">
        <f>[2]OTCHET!G77</f>
        <v>0</v>
      </c>
      <c r="H28" s="121">
        <f>[2]OTCHET!H77</f>
        <v>0</v>
      </c>
      <c r="I28" s="121">
        <f>[2]OTCHET!I77</f>
        <v>0</v>
      </c>
      <c r="J28" s="122">
        <f>[2]OTCHET!J77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+[2]OTCHET!E78+[2]OTCHET!E79</f>
        <v>0</v>
      </c>
      <c r="F29" s="125">
        <f t="shared" si="1"/>
        <v>0</v>
      </c>
      <c r="G29" s="126">
        <f>+[2]OTCHET!G78+[2]OTCHET!G79</f>
        <v>0</v>
      </c>
      <c r="H29" s="127">
        <f>+[2]OTCHET!H78+[2]OTCHET!H79</f>
        <v>0</v>
      </c>
      <c r="I29" s="127">
        <f>+[2]OTCHET!I78+[2]OTCHET!I79</f>
        <v>0</v>
      </c>
      <c r="J29" s="128">
        <f>+[2]OTCHET!J78+[2]OTCHET!J79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[2]OTCHET!E108</f>
        <v>0</v>
      </c>
      <c r="F31" s="135">
        <f t="shared" si="1"/>
        <v>0</v>
      </c>
      <c r="G31" s="136">
        <f>[2]OTCHET!G108</f>
        <v>0</v>
      </c>
      <c r="H31" s="137">
        <f>[2]OTCHET!H108</f>
        <v>0</v>
      </c>
      <c r="I31" s="137">
        <f>[2]OTCHET!I108</f>
        <v>0</v>
      </c>
      <c r="J31" s="138">
        <f>[2]OTCHET!J108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0</v>
      </c>
      <c r="F32" s="135">
        <f t="shared" si="1"/>
        <v>0</v>
      </c>
      <c r="G32" s="136">
        <f>[2]OTCHET!G112+[2]OTCHET!G121+[2]OTCHET!G137+[2]OTCHET!G138</f>
        <v>0</v>
      </c>
      <c r="H32" s="137">
        <f>[2]OTCHET!H112+[2]OTCHET!H121+[2]OTCHET!H137+[2]OTCHET!H138</f>
        <v>0</v>
      </c>
      <c r="I32" s="137">
        <f>[2]OTCHET!I112+[2]OTCHET!I121+[2]OTCHET!I137+[2]OTCHET!I138</f>
        <v>0</v>
      </c>
      <c r="J32" s="138">
        <f>[2]OTCHET!J112+[2]OTCHET!J121+[2]OTCHET!J137+[2]OTCHET!J138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[2]OTCHET!E125</f>
        <v>0</v>
      </c>
      <c r="F33" s="97">
        <f t="shared" si="1"/>
        <v>0</v>
      </c>
      <c r="G33" s="98">
        <f>[2]OTCHET!G125</f>
        <v>0</v>
      </c>
      <c r="H33" s="99">
        <f>[2]OTCHET!H125</f>
        <v>0</v>
      </c>
      <c r="I33" s="99">
        <f>[2]OTCHET!I125</f>
        <v>0</v>
      </c>
      <c r="J33" s="100">
        <f>[2]OTCHET!J125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+[2]OTCHET!E139</f>
        <v>0</v>
      </c>
      <c r="F36" s="153">
        <f t="shared" si="1"/>
        <v>0</v>
      </c>
      <c r="G36" s="154">
        <f>+[2]OTCHET!G139</f>
        <v>0</v>
      </c>
      <c r="H36" s="155">
        <f>+[2]OTCHET!H139</f>
        <v>0</v>
      </c>
      <c r="I36" s="155">
        <f>+[2]OTCHET!I139</f>
        <v>0</v>
      </c>
      <c r="J36" s="156">
        <f>+[2]OTCHET!J139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[2]OTCHET!E187</f>
        <v>0</v>
      </c>
      <c r="F40" s="48">
        <f t="shared" si="1"/>
        <v>0</v>
      </c>
      <c r="G40" s="45">
        <f>[2]OTCHET!G187</f>
        <v>0</v>
      </c>
      <c r="H40" s="39">
        <f>[2]OTCHET!H187</f>
        <v>0</v>
      </c>
      <c r="I40" s="39">
        <f>[2]OTCHET!I187</f>
        <v>0</v>
      </c>
      <c r="J40" s="40">
        <f>[2]OTCHET!J187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[2]OTCHET!E190</f>
        <v>0</v>
      </c>
      <c r="F41" s="49">
        <f t="shared" si="1"/>
        <v>0</v>
      </c>
      <c r="G41" s="46">
        <f>[2]OTCHET!G190</f>
        <v>0</v>
      </c>
      <c r="H41" s="41">
        <f>[2]OTCHET!H190</f>
        <v>0</v>
      </c>
      <c r="I41" s="41">
        <f>[2]OTCHET!I190</f>
        <v>0</v>
      </c>
      <c r="J41" s="42">
        <f>[2]OTCHET!J190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+[2]OTCHET!E196+[2]OTCHET!E204</f>
        <v>0</v>
      </c>
      <c r="F42" s="50">
        <f t="shared" si="1"/>
        <v>0</v>
      </c>
      <c r="G42" s="47">
        <f>+[2]OTCHET!G196+[2]OTCHET!G204</f>
        <v>0</v>
      </c>
      <c r="H42" s="43">
        <f>+[2]OTCHET!H196+[2]OTCHET!H204</f>
        <v>0</v>
      </c>
      <c r="I42" s="43">
        <f>+[2]OTCHET!I196+[2]OTCHET!I204</f>
        <v>0</v>
      </c>
      <c r="J42" s="44">
        <f>+[2]OTCHET!J196+[2]OTCHET!J204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+[2]OTCHET!E205+[2]OTCHET!E223+[2]OTCHET!E271</f>
        <v>0</v>
      </c>
      <c r="F43" s="186">
        <f t="shared" si="1"/>
        <v>0</v>
      </c>
      <c r="G43" s="187">
        <f>+[2]OTCHET!G205+[2]OTCHET!G223+[2]OTCHET!G271</f>
        <v>0</v>
      </c>
      <c r="H43" s="188">
        <f>+[2]OTCHET!H205+[2]OTCHET!H223+[2]OTCHET!H271</f>
        <v>0</v>
      </c>
      <c r="I43" s="188">
        <f>+[2]OTCHET!I205+[2]OTCHET!I223+[2]OTCHET!I271</f>
        <v>0</v>
      </c>
      <c r="J43" s="189">
        <f>+[2]OTCHET!J205+[2]OTCHET!J223+[2]OTCHET!J271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0</v>
      </c>
      <c r="F46" s="186">
        <f t="shared" si="1"/>
        <v>0</v>
      </c>
      <c r="G46" s="187">
        <f>+[2]OTCHET!G255+[2]OTCHET!G256+[2]OTCHET!G257+[2]OTCHET!G258</f>
        <v>0</v>
      </c>
      <c r="H46" s="188">
        <f>+[2]OTCHET!H255+[2]OTCHET!H256+[2]OTCHET!H257+[2]OTCHET!H258</f>
        <v>0</v>
      </c>
      <c r="I46" s="188">
        <f>+[2]OTCHET!I255+[2]OTCHET!I256+[2]OTCHET!I257+[2]OTCHET!I258</f>
        <v>0</v>
      </c>
      <c r="J46" s="189">
        <f>+[2]OTCHET!J255+[2]OTCHET!J256+[2]OTCHET!J257+[2]OTCHET!J258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+[2]OTCHET!E256</f>
        <v>0</v>
      </c>
      <c r="F47" s="192">
        <f t="shared" si="1"/>
        <v>0</v>
      </c>
      <c r="G47" s="193">
        <f>+[2]OTCHET!G256</f>
        <v>0</v>
      </c>
      <c r="H47" s="194">
        <f>+[2]OTCHET!H256</f>
        <v>0</v>
      </c>
      <c r="I47" s="19">
        <f>+[2]OTCHET!I256</f>
        <v>0</v>
      </c>
      <c r="J47" s="195">
        <f>+[2]OTCHET!J256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+[2]OTCHET!E265+[2]OTCHET!E269+[2]OTCHET!E270</f>
        <v>0</v>
      </c>
      <c r="F48" s="135">
        <f t="shared" si="1"/>
        <v>0</v>
      </c>
      <c r="G48" s="131">
        <f>+[2]OTCHET!G265+[2]OTCHET!G269+[2]OTCHET!G270</f>
        <v>0</v>
      </c>
      <c r="H48" s="132">
        <f>+[2]OTCHET!H265+[2]OTCHET!H269+[2]OTCHET!H270</f>
        <v>0</v>
      </c>
      <c r="I48" s="132">
        <f>+[2]OTCHET!I265+[2]OTCHET!I269+[2]OTCHET!I270</f>
        <v>0</v>
      </c>
      <c r="J48" s="133">
        <f>+[2]OTCHET!J265+[2]OTCHET!J269+[2]OTCHET!J270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0</v>
      </c>
      <c r="F49" s="135">
        <f t="shared" si="1"/>
        <v>0</v>
      </c>
      <c r="G49" s="136">
        <f>[2]OTCHET!G275+[2]OTCHET!G276+[2]OTCHET!G284+[2]OTCHET!G287</f>
        <v>0</v>
      </c>
      <c r="H49" s="137">
        <f>[2]OTCHET!H275+[2]OTCHET!H276+[2]OTCHET!H284+[2]OTCHET!H287</f>
        <v>0</v>
      </c>
      <c r="I49" s="137">
        <f>[2]OTCHET!I275+[2]OTCHET!I276+[2]OTCHET!I284+[2]OTCHET!I287</f>
        <v>0</v>
      </c>
      <c r="J49" s="138">
        <f>[2]OTCHET!J275+[2]OTCHET!J276+[2]OTCHET!J284+[2]OTCHET!J287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0</v>
      </c>
      <c r="F58" s="227">
        <f t="shared" si="1"/>
        <v>0</v>
      </c>
      <c r="G58" s="228">
        <f>+[2]OTCHET!G383+[2]OTCHET!G391+[2]OTCHET!G396+[2]OTCHET!G399+[2]OTCHET!G402+[2]OTCHET!G405+[2]OTCHET!G406+[2]OTCHET!G409+[2]OTCHET!G422+[2]OTCHET!G423+[2]OTCHET!G424+[2]OTCHET!G425+[2]OTCHET!G426</f>
        <v>0</v>
      </c>
      <c r="H58" s="229">
        <f>+[2]OTCHET!H383+[2]OTCHET!H391+[2]OTCHET!H396+[2]OTCHET!H399+[2]OTCHET!H402+[2]OTCHET!H405+[2]OTCHET!H406+[2]OTCHET!H409+[2]OTCHET!H422+[2]OTCHET!H423+[2]OTCHET!H424+[2]OTCHET!H425+[2]OTCHET!H426</f>
        <v>0</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0</v>
      </c>
      <c r="G62" s="159">
        <f>[2]OTCHET!G412</f>
        <v>0</v>
      </c>
      <c r="H62" s="160">
        <f>[2]OTCHET!H412</f>
        <v>0</v>
      </c>
      <c r="I62" s="160">
        <f>[2]OTCHET!I412</f>
        <v>0</v>
      </c>
      <c r="J62" s="161">
        <f>[2]OTCHET!J412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2044</v>
      </c>
      <c r="G86" s="232">
        <f t="shared" ref="G86" si="15">+G87+G88</f>
        <v>2344</v>
      </c>
      <c r="H86" s="233">
        <f>+H87+H88</f>
        <v>0</v>
      </c>
      <c r="I86" s="233">
        <f>+I87+I88</f>
        <v>-300</v>
      </c>
      <c r="J86" s="234">
        <f>+J87+J88</f>
        <v>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0</v>
      </c>
      <c r="H87" s="274">
        <f>+[2]OTCHET!H503+[2]OTCHET!H512+[2]OTCHET!H516+[2]OTCHET!H543</f>
        <v>0</v>
      </c>
      <c r="I87" s="274">
        <f>+[2]OTCHET!I503+[2]OTCHET!I512+[2]OTCHET!I516+[2]OTCHET!I543</f>
        <v>0</v>
      </c>
      <c r="J87" s="275">
        <f>+[2]OTCHET!J503+[2]OTCHET!J512+[2]OTCHET!J516+[2]OTCHET!J543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+[2]OTCHET!E521+[2]OTCHET!E524+[2]OTCHET!E544</f>
        <v>0</v>
      </c>
      <c r="F88" s="283">
        <f t="shared" si="1"/>
        <v>2044</v>
      </c>
      <c r="G88" s="284">
        <f>+[2]OTCHET!G521+[2]OTCHET!G524+[2]OTCHET!G544</f>
        <v>2344</v>
      </c>
      <c r="H88" s="285">
        <f>+[2]OTCHET!H521+[2]OTCHET!H524+[2]OTCHET!H544</f>
        <v>0</v>
      </c>
      <c r="I88" s="285">
        <f>+[2]OTCHET!I521+[2]OTCHET!I524+[2]OTCHET!I544</f>
        <v>-300</v>
      </c>
      <c r="J88" s="286">
        <f>+[2]OTCHET!J521+[2]OTCHET!J524+[2]OTCHET!J544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[2]OTCHET!E531</f>
        <v>0</v>
      </c>
      <c r="F89" s="223">
        <f t="shared" ref="F89:F96" si="17">+G89+H89+I89+J89</f>
        <v>0</v>
      </c>
      <c r="G89" s="224">
        <f>[2]OTCHET!G531</f>
        <v>0</v>
      </c>
      <c r="H89" s="225">
        <f>[2]OTCHET!H531</f>
        <v>0</v>
      </c>
      <c r="I89" s="225">
        <f>[2]OTCHET!I531</f>
        <v>0</v>
      </c>
      <c r="J89" s="226">
        <f>[2]OTCHET!J531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0</v>
      </c>
      <c r="F90" s="227">
        <f t="shared" si="17"/>
        <v>37647</v>
      </c>
      <c r="G90" s="228">
        <f>+[2]OTCHET!G567+[2]OTCHET!G568+[2]OTCHET!G569+[2]OTCHET!G570+[2]OTCHET!G571+[2]OTCHET!G572</f>
        <v>37647</v>
      </c>
      <c r="H90" s="229">
        <f>+[2]OTCHET!H567+[2]OTCHET!H568+[2]OTCHET!H569+[2]OTCHET!H570+[2]OTCHET!H571+[2]OTCHET!H572</f>
        <v>0</v>
      </c>
      <c r="I90" s="229">
        <f>+[2]OTCHET!I567+[2]OTCHET!I568+[2]OTCHET!I569+[2]OTCHET!I570+[2]OTCHET!I571+[2]OTCHET!I572</f>
        <v>0</v>
      </c>
      <c r="J90" s="230">
        <f>+[2]OTCHET!J567+[2]OTCHET!J568+[2]OTCHET!J569+[2]OTCHET!J570+[2]OTCHET!J571+[2]OTCHET!J572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0</v>
      </c>
      <c r="F91" s="135">
        <f t="shared" si="17"/>
        <v>-39691</v>
      </c>
      <c r="G91" s="136">
        <f>+[2]OTCHET!G573+[2]OTCHET!G574+[2]OTCHET!G575+[2]OTCHET!G576+[2]OTCHET!G577+[2]OTCHET!G578+[2]OTCHET!G579</f>
        <v>-39691</v>
      </c>
      <c r="H91" s="137">
        <f>+[2]OTCHET!H573+[2]OTCHET!H574+[2]OTCHET!H575+[2]OTCHET!H576+[2]OTCHET!H577+[2]OTCHET!H578+[2]OTCHET!H579</f>
        <v>0</v>
      </c>
      <c r="I91" s="137">
        <f>+[2]OTCHET!I573+[2]OTCHET!I574+[2]OTCHET!I575+[2]OTCHET!I576+[2]OTCHET!I577+[2]OTCHET!I578+[2]OTCHET!I579</f>
        <v>0</v>
      </c>
      <c r="J91" s="138">
        <f>+[2]OTCHET!J573+[2]OTCHET!J574+[2]OTCHET!J575+[2]OTCHET!J576+[2]OTCHET!J577+[2]OTCHET!J578+[2]OTCHET!J579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7"/>
        <v>0</v>
      </c>
      <c r="G92" s="136">
        <f>+[2]OTCHET!G580</f>
        <v>0</v>
      </c>
      <c r="H92" s="137">
        <f>+[2]OTCHET!H580</f>
        <v>0</v>
      </c>
      <c r="I92" s="137">
        <f>+[2]OTCHET!I580</f>
        <v>0</v>
      </c>
      <c r="J92" s="138">
        <f>+[2]OTCHET!J580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+[2]OTCHET!E587+[2]OTCHET!E588</f>
        <v>0</v>
      </c>
      <c r="F93" s="135">
        <f t="shared" si="17"/>
        <v>0</v>
      </c>
      <c r="G93" s="136">
        <f>+[2]OTCHET!G587+[2]OTCHET!G588</f>
        <v>0</v>
      </c>
      <c r="H93" s="137">
        <f>+[2]OTCHET!H587+[2]OTCHET!H588</f>
        <v>0</v>
      </c>
      <c r="I93" s="137">
        <f>+[2]OTCHET!I587+[2]OTCHET!I588</f>
        <v>0</v>
      </c>
      <c r="J93" s="138">
        <f>+[2]OTCHET!J587+[2]OTCHET!J588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+[2]OTCHET!E589+[2]OTCHET!E590</f>
        <v>0</v>
      </c>
      <c r="F94" s="135">
        <f t="shared" si="17"/>
        <v>0</v>
      </c>
      <c r="G94" s="136">
        <f>+[2]OTCHET!G589+[2]OTCHET!G590</f>
        <v>0</v>
      </c>
      <c r="H94" s="137">
        <f>+[2]OTCHET!H589+[2]OTCHET!H590</f>
        <v>0</v>
      </c>
      <c r="I94" s="137">
        <f>+[2]OTCHET!I589+[2]OTCHET!I590</f>
        <v>0</v>
      </c>
      <c r="J94" s="138">
        <f>+[2]OTCHET!J589+[2]OTCHET!J590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[2]OTCHET!E591</f>
        <v>0</v>
      </c>
      <c r="F95" s="97">
        <f t="shared" si="17"/>
        <v>0</v>
      </c>
      <c r="G95" s="98">
        <f>[2]OTCHET!G591</f>
        <v>-300</v>
      </c>
      <c r="H95" s="99">
        <f>[2]OTCHET!H591</f>
        <v>0</v>
      </c>
      <c r="I95" s="99">
        <f>[2]OTCHET!I591</f>
        <v>300</v>
      </c>
      <c r="J95" s="100">
        <f>[2]OTCHET!J591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7"/>
        <v>0</v>
      </c>
      <c r="G96" s="294">
        <f>+[2]OTCHET!G594</f>
        <v>0</v>
      </c>
      <c r="H96" s="295">
        <f>+[2]OTCHET!H594</f>
        <v>0</v>
      </c>
      <c r="I96" s="295">
        <f>+[2]OTCHET!I594</f>
        <v>0</v>
      </c>
      <c r="J96" s="296">
        <f>+[2]OTCHET!J594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+[2]OTCHET!H605</f>
        <v>vani2223@abv.bg</v>
      </c>
      <c r="C107" s="300"/>
      <c r="D107" s="300"/>
      <c r="E107" s="24"/>
      <c r="F107" s="304"/>
      <c r="G107" s="31" t="str">
        <f>+[2]OTCHET!E605</f>
        <v>032/654331</v>
      </c>
      <c r="H107" s="31" t="str">
        <f>+[2]OTCHET!F605</f>
        <v>032/654304</v>
      </c>
      <c r="I107" s="305"/>
      <c r="J107" s="37">
        <f>+[2]OTCHET!B605</f>
        <v>43958</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+[2]OTCHET!D603</f>
        <v>Иванка Налджиян</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+[2]OTCHET!G600</f>
        <v>Иванка Налджиян</v>
      </c>
      <c r="F114" s="779"/>
      <c r="G114" s="320"/>
      <c r="H114" s="18"/>
      <c r="I114" s="779" t="str">
        <f>+[2]OTCHET!G603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I12" sqref="I12:J14"/>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+[3]OTCHET!B9</f>
        <v xml:space="preserve"> АГРАРЕН УНИВЕРСИТЕТ-ПЛОВДИВ</v>
      </c>
      <c r="C11" s="685"/>
      <c r="D11" s="685"/>
      <c r="E11" s="686" t="s">
        <v>0</v>
      </c>
      <c r="F11" s="687">
        <f>[3]OTCHET!F9</f>
        <v>43951</v>
      </c>
      <c r="G11" s="688" t="s">
        <v>1</v>
      </c>
      <c r="H11" s="689">
        <f>+[3]OTCHET!H9</f>
        <v>455464</v>
      </c>
      <c r="I11" s="792">
        <f>+[3]OTCHET!I9</f>
        <v>0</v>
      </c>
      <c r="J11" s="793"/>
      <c r="K11" s="606"/>
      <c r="L11" s="606"/>
      <c r="N11" s="589"/>
      <c r="P11" s="589"/>
      <c r="Q11" s="690"/>
      <c r="R11" s="690"/>
      <c r="S11" s="690"/>
      <c r="T11" s="690"/>
    </row>
    <row r="12" spans="1:25" ht="23.25" customHeight="1">
      <c r="B12" s="691" t="s">
        <v>2</v>
      </c>
      <c r="C12" s="692"/>
      <c r="D12" s="330"/>
      <c r="E12" s="322"/>
      <c r="F12" s="693"/>
      <c r="G12" s="322"/>
      <c r="H12" s="694"/>
      <c r="I12" s="794" t="s">
        <v>3</v>
      </c>
      <c r="J12" s="794"/>
      <c r="N12" s="589"/>
      <c r="P12" s="589"/>
      <c r="Q12" s="690"/>
      <c r="R12" s="690"/>
      <c r="S12" s="690"/>
      <c r="T12" s="690"/>
    </row>
    <row r="13" spans="1:25" ht="23.25" customHeight="1">
      <c r="B13" s="695" t="str">
        <f>+[3]OTCHET!B12</f>
        <v>Аграрен университет - Пловдив</v>
      </c>
      <c r="C13" s="692"/>
      <c r="D13" s="692"/>
      <c r="E13" s="696" t="str">
        <f>+[3]OTCHET!E12</f>
        <v>код по ЕБК:</v>
      </c>
      <c r="F13" s="697" t="str">
        <f>+[3]OTCHET!F12</f>
        <v>1722</v>
      </c>
      <c r="G13" s="322"/>
      <c r="H13" s="694"/>
      <c r="I13" s="795"/>
      <c r="J13" s="795"/>
      <c r="N13" s="589"/>
      <c r="P13" s="589"/>
      <c r="Q13" s="690"/>
      <c r="R13" s="690"/>
      <c r="S13" s="690"/>
      <c r="T13" s="690"/>
    </row>
    <row r="14" spans="1:25" ht="23.25" customHeight="1">
      <c r="B14" s="698" t="s">
        <v>4</v>
      </c>
      <c r="C14" s="684"/>
      <c r="D14" s="684"/>
      <c r="E14" s="684"/>
      <c r="F14" s="684"/>
      <c r="G14" s="684"/>
      <c r="H14" s="694"/>
      <c r="I14" s="795"/>
      <c r="J14" s="795"/>
      <c r="N14" s="589"/>
      <c r="P14" s="589"/>
      <c r="Q14" s="690"/>
      <c r="R14" s="690"/>
      <c r="S14" s="690"/>
      <c r="T14" s="690"/>
    </row>
    <row r="15" spans="1:25" ht="21.75" customHeight="1" thickBot="1">
      <c r="B15" s="699" t="s">
        <v>5</v>
      </c>
      <c r="C15" s="700"/>
      <c r="D15" s="700"/>
      <c r="E15" s="701">
        <f>+[3]OTCHET!E15</f>
        <v>96</v>
      </c>
      <c r="F15" s="702" t="str">
        <f>[3]OTCHET!F15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90" t="s">
        <v>173</v>
      </c>
      <c r="F17" s="796" t="s">
        <v>174</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91"/>
      <c r="F18" s="797"/>
      <c r="G18" s="343" t="s">
        <v>10</v>
      </c>
      <c r="H18" s="344" t="s">
        <v>11</v>
      </c>
      <c r="I18" s="344" t="s">
        <v>12</v>
      </c>
      <c r="J18" s="345" t="s">
        <v>13</v>
      </c>
      <c r="K18" s="619" t="s">
        <v>161</v>
      </c>
      <c r="L18" s="619" t="s">
        <v>161</v>
      </c>
      <c r="M18" s="619"/>
      <c r="N18" s="711"/>
      <c r="O18" s="618"/>
      <c r="P18" s="709"/>
      <c r="Q18" s="690"/>
      <c r="R18" s="690"/>
      <c r="S18" s="690"/>
      <c r="T18" s="690"/>
      <c r="U18" s="690"/>
      <c r="V18" s="690"/>
      <c r="W18" s="690"/>
      <c r="X18" s="690"/>
      <c r="Y18" s="690"/>
    </row>
    <row r="19" spans="1:25" ht="15.75" hidden="1" customHeight="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162</v>
      </c>
      <c r="L20" s="622" t="s">
        <v>163</v>
      </c>
      <c r="M20" s="622" t="s">
        <v>163</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67495</v>
      </c>
      <c r="G22" s="366">
        <f t="shared" si="0"/>
        <v>0</v>
      </c>
      <c r="H22" s="367">
        <f t="shared" si="0"/>
        <v>0</v>
      </c>
      <c r="I22" s="367">
        <f t="shared" si="0"/>
        <v>0</v>
      </c>
      <c r="J22" s="368">
        <f t="shared" si="0"/>
        <v>67495</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[3]OTCHET!E22+[3]OTCHET!E28+[3]OTCHET!E33+[3]OTCHET!E39+[3]OTCHET!E47+[3]OTCHET!E52+[3]OTCHET!E58+[3]OTCHET!E61+[3]OTCHET!E64+[3]OTCHET!E65+[3]OTCHET!E72+[3]OTCHET!E73</f>
        <v>0</v>
      </c>
      <c r="F23" s="370">
        <f t="shared" ref="F23:F88" si="1">+G23+H23+I23+J23</f>
        <v>0</v>
      </c>
      <c r="G23" s="371">
        <f>[3]OTCHET!G22+[3]OTCHET!G28+[3]OTCHET!G33+[3]OTCHET!G39+[3]OTCHET!G47+[3]OTCHET!G52+[3]OTCHET!G58+[3]OTCHET!G61+[3]OTCHET!G64+[3]OTCHET!G65+[3]OTCHET!G72+[3]OTCHET!G73</f>
        <v>0</v>
      </c>
      <c r="H23" s="372">
        <f>[3]OTCHET!H22+[3]OTCHET!H28+[3]OTCHET!H33+[3]OTCHET!H39+[3]OTCHET!H47+[3]OTCHET!H52+[3]OTCHET!H58+[3]OTCHET!H61+[3]OTCHET!H64+[3]OTCHET!H65+[3]OTCHET!H72+[3]OTCHET!H73</f>
        <v>0</v>
      </c>
      <c r="I23" s="372">
        <f>[3]OTCHET!I22+[3]OTCHET!I28+[3]OTCHET!I33+[3]OTCHET!I39+[3]OTCHET!I47+[3]OTCHET!I52+[3]OTCHET!I58+[3]OTCHET!I61+[3]OTCHET!I64+[3]OTCHET!I65+[3]OTCHET!I72+[3]OTCHET!I73</f>
        <v>0</v>
      </c>
      <c r="J23" s="373">
        <f>[3]OTCHET!J22+[3]OTCHET!J28+[3]OTCHET!J33+[3]OTCHET!J39+[3]OTCHET!J47+[3]OTCHET!J52+[3]OTCHET!J58+[3]OTCHET!J61+[3]OTCHET!J64+[3]OTCHET!J65+[3]OTCHET!J72+[3]OTCHET!J73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-232</v>
      </c>
      <c r="G25" s="381">
        <f t="shared" ref="G25" si="2">+G26+G30+G31+G32+G33</f>
        <v>0</v>
      </c>
      <c r="H25" s="382">
        <f>+H26+H30+H31+H32+H33</f>
        <v>0</v>
      </c>
      <c r="I25" s="382">
        <f>+I26+I30+I31+I32+I33</f>
        <v>0</v>
      </c>
      <c r="J25" s="383">
        <f>+J26+J30+J31+J32+J33</f>
        <v>-232</v>
      </c>
      <c r="K25" s="627">
        <f t="shared" ref="K25:M25" si="3">+K26+K30+K31+K32+K33</f>
        <v>0</v>
      </c>
      <c r="L25" s="627">
        <f t="shared" si="3"/>
        <v>0</v>
      </c>
      <c r="M25" s="627">
        <f t="shared" si="3"/>
        <v>0</v>
      </c>
      <c r="N25" s="715"/>
      <c r="O25" s="632"/>
      <c r="P25" s="709"/>
      <c r="Q25" s="690"/>
      <c r="R25" s="690"/>
      <c r="S25" s="690"/>
      <c r="T25" s="690"/>
      <c r="U25" s="690"/>
      <c r="V25" s="690"/>
      <c r="W25" s="690"/>
      <c r="X25" s="690"/>
      <c r="Y25" s="690"/>
    </row>
    <row r="26" spans="1:25" ht="15.75">
      <c r="A26" s="705">
        <v>25</v>
      </c>
      <c r="B26" s="384" t="s">
        <v>29</v>
      </c>
      <c r="C26" s="384" t="s">
        <v>30</v>
      </c>
      <c r="D26" s="384"/>
      <c r="E26" s="385">
        <f>[3]OTCHET!E74</f>
        <v>0</v>
      </c>
      <c r="F26" s="385">
        <f t="shared" si="1"/>
        <v>0</v>
      </c>
      <c r="G26" s="386">
        <f>[3]OTCHET!G74</f>
        <v>0</v>
      </c>
      <c r="H26" s="387">
        <f>[3]OTCHET!H74</f>
        <v>0</v>
      </c>
      <c r="I26" s="387">
        <f>[3]OTCHET!I74</f>
        <v>0</v>
      </c>
      <c r="J26" s="388">
        <f>[3]OTCHET!J74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[3]OTCHET!E75</f>
        <v>0</v>
      </c>
      <c r="F27" s="391">
        <f t="shared" si="1"/>
        <v>0</v>
      </c>
      <c r="G27" s="392">
        <f>[3]OTCHET!G75</f>
        <v>0</v>
      </c>
      <c r="H27" s="393">
        <f>[3]OTCHET!H75</f>
        <v>0</v>
      </c>
      <c r="I27" s="393">
        <f>[3]OTCHET!I75</f>
        <v>0</v>
      </c>
      <c r="J27" s="394">
        <f>[3]OTCHET!J75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[3]OTCHET!E77</f>
        <v>0</v>
      </c>
      <c r="F28" s="397">
        <f t="shared" si="1"/>
        <v>0</v>
      </c>
      <c r="G28" s="398">
        <f>[3]OTCHET!G77</f>
        <v>0</v>
      </c>
      <c r="H28" s="399">
        <f>[3]OTCHET!H77</f>
        <v>0</v>
      </c>
      <c r="I28" s="399">
        <f>[3]OTCHET!I77</f>
        <v>0</v>
      </c>
      <c r="J28" s="400">
        <f>[3]OTCHET!J77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+[3]OTCHET!E78+[3]OTCHET!E79</f>
        <v>0</v>
      </c>
      <c r="F29" s="403">
        <f t="shared" si="1"/>
        <v>0</v>
      </c>
      <c r="G29" s="404">
        <f>+[3]OTCHET!G78+[3]OTCHET!G79</f>
        <v>0</v>
      </c>
      <c r="H29" s="405">
        <f>+[3]OTCHET!H78+[3]OTCHET!H79</f>
        <v>0</v>
      </c>
      <c r="I29" s="405">
        <f>+[3]OTCHET!I78+[3]OTCHET!I79</f>
        <v>0</v>
      </c>
      <c r="J29" s="406">
        <f>+[3]OTCHET!J78+[3]OTCHET!J79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[3]OTCHET!E90+[3]OTCHET!E93+[3]OTCHET!E94</f>
        <v>0</v>
      </c>
      <c r="F30" s="408">
        <f t="shared" si="1"/>
        <v>0</v>
      </c>
      <c r="G30" s="409">
        <f>[3]OTCHET!G90+[3]OTCHET!G93+[3]OTCHET!G94</f>
        <v>0</v>
      </c>
      <c r="H30" s="410">
        <f>[3]OTCHET!H90+[3]OTCHET!H93+[3]OTCHET!H94</f>
        <v>0</v>
      </c>
      <c r="I30" s="410">
        <f>[3]OTCHET!I90+[3]OTCHET!I93+[3]OTCHET!I94</f>
        <v>0</v>
      </c>
      <c r="J30" s="411">
        <f>[3]OTCHET!J90+[3]OTCHET!J93+[3]OTCHET!J94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[3]OTCHET!E108</f>
        <v>0</v>
      </c>
      <c r="F31" s="413">
        <f t="shared" si="1"/>
        <v>0</v>
      </c>
      <c r="G31" s="414">
        <f>[3]OTCHET!G108</f>
        <v>0</v>
      </c>
      <c r="H31" s="415">
        <f>[3]OTCHET!H108</f>
        <v>0</v>
      </c>
      <c r="I31" s="415">
        <f>[3]OTCHET!I108</f>
        <v>0</v>
      </c>
      <c r="J31" s="416">
        <f>[3]OTCHET!J108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[3]OTCHET!E112+[3]OTCHET!E121+[3]OTCHET!E137+[3]OTCHET!E138</f>
        <v>0</v>
      </c>
      <c r="F32" s="413">
        <f t="shared" si="1"/>
        <v>-232</v>
      </c>
      <c r="G32" s="414">
        <f>[3]OTCHET!G112+[3]OTCHET!G121+[3]OTCHET!G137+[3]OTCHET!G138</f>
        <v>0</v>
      </c>
      <c r="H32" s="415">
        <f>[3]OTCHET!H112+[3]OTCHET!H121+[3]OTCHET!H137+[3]OTCHET!H138</f>
        <v>0</v>
      </c>
      <c r="I32" s="415">
        <f>[3]OTCHET!I112+[3]OTCHET!I121+[3]OTCHET!I137+[3]OTCHET!I138</f>
        <v>0</v>
      </c>
      <c r="J32" s="416">
        <f>[3]OTCHET!J112+[3]OTCHET!J121+[3]OTCHET!J137+[3]OTCHET!J138</f>
        <v>-232</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[3]OTCHET!E125</f>
        <v>0</v>
      </c>
      <c r="F33" s="375">
        <f t="shared" si="1"/>
        <v>0</v>
      </c>
      <c r="G33" s="376">
        <f>[3]OTCHET!G125</f>
        <v>0</v>
      </c>
      <c r="H33" s="377">
        <f>[3]OTCHET!H125</f>
        <v>0</v>
      </c>
      <c r="I33" s="377">
        <f>[3]OTCHET!I125</f>
        <v>0</v>
      </c>
      <c r="J33" s="378">
        <f>[3]OTCHET!J125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+[3]OTCHET!E139</f>
        <v>0</v>
      </c>
      <c r="F36" s="431">
        <f t="shared" si="1"/>
        <v>0</v>
      </c>
      <c r="G36" s="432">
        <f>+[3]OTCHET!G139</f>
        <v>0</v>
      </c>
      <c r="H36" s="433">
        <f>+[3]OTCHET!H139</f>
        <v>0</v>
      </c>
      <c r="I36" s="433">
        <f>+[3]OTCHET!I139</f>
        <v>0</v>
      </c>
      <c r="J36" s="434">
        <f>+[3]OTCHET!J139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[3]OTCHET!E142+[3]OTCHET!E151+[3]OTCHET!E160</f>
        <v>0</v>
      </c>
      <c r="F37" s="436">
        <f t="shared" si="1"/>
        <v>67727</v>
      </c>
      <c r="G37" s="437">
        <f>[3]OTCHET!G142+[3]OTCHET!G151+[3]OTCHET!G160</f>
        <v>0</v>
      </c>
      <c r="H37" s="438">
        <f>[3]OTCHET!H142+[3]OTCHET!H151+[3]OTCHET!H160</f>
        <v>0</v>
      </c>
      <c r="I37" s="438">
        <f>[3]OTCHET!I142+[3]OTCHET!I151+[3]OTCHET!I160</f>
        <v>0</v>
      </c>
      <c r="J37" s="439">
        <f>[3]OTCHET!J142+[3]OTCHET!J151+[3]OTCHET!J160</f>
        <v>67727</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4">E39+E43+E44+E46+SUM(E48:E52)+E55</f>
        <v>0</v>
      </c>
      <c r="F38" s="365">
        <f t="shared" si="4"/>
        <v>202063</v>
      </c>
      <c r="G38" s="442">
        <f t="shared" si="4"/>
        <v>0</v>
      </c>
      <c r="H38" s="443">
        <f t="shared" si="4"/>
        <v>0</v>
      </c>
      <c r="I38" s="443">
        <f t="shared" si="4"/>
        <v>0</v>
      </c>
      <c r="J38" s="444">
        <f t="shared" si="4"/>
        <v>202063</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5">SUM(E40:E42)</f>
        <v>0</v>
      </c>
      <c r="F39" s="447">
        <f t="shared" si="5"/>
        <v>76206</v>
      </c>
      <c r="G39" s="448">
        <f t="shared" si="5"/>
        <v>0</v>
      </c>
      <c r="H39" s="449">
        <f t="shared" si="5"/>
        <v>0</v>
      </c>
      <c r="I39" s="449">
        <f t="shared" si="5"/>
        <v>0</v>
      </c>
      <c r="J39" s="450">
        <f t="shared" si="5"/>
        <v>76206</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[3]OTCHET!E187</f>
        <v>0</v>
      </c>
      <c r="F40" s="454">
        <f t="shared" si="1"/>
        <v>13243</v>
      </c>
      <c r="G40" s="455">
        <f>[3]OTCHET!G187</f>
        <v>0</v>
      </c>
      <c r="H40" s="456">
        <f>[3]OTCHET!H187</f>
        <v>0</v>
      </c>
      <c r="I40" s="456">
        <f>[3]OTCHET!I187</f>
        <v>0</v>
      </c>
      <c r="J40" s="457">
        <f>[3]OTCHET!J187</f>
        <v>13243</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[3]OTCHET!E190</f>
        <v>0</v>
      </c>
      <c r="F41" s="461">
        <f t="shared" si="1"/>
        <v>58042</v>
      </c>
      <c r="G41" s="462">
        <f>[3]OTCHET!G190</f>
        <v>0</v>
      </c>
      <c r="H41" s="463">
        <f>[3]OTCHET!H190</f>
        <v>0</v>
      </c>
      <c r="I41" s="463">
        <f>[3]OTCHET!I190</f>
        <v>0</v>
      </c>
      <c r="J41" s="464">
        <f>[3]OTCHET!J190</f>
        <v>58042</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+[3]OTCHET!E196+[3]OTCHET!E204</f>
        <v>0</v>
      </c>
      <c r="F42" s="468">
        <f t="shared" si="1"/>
        <v>4921</v>
      </c>
      <c r="G42" s="469">
        <f>+[3]OTCHET!G196+[3]OTCHET!G204</f>
        <v>0</v>
      </c>
      <c r="H42" s="470">
        <f>+[3]OTCHET!H196+[3]OTCHET!H204</f>
        <v>0</v>
      </c>
      <c r="I42" s="470">
        <f>+[3]OTCHET!I196+[3]OTCHET!I204</f>
        <v>0</v>
      </c>
      <c r="J42" s="471">
        <f>+[3]OTCHET!J196+[3]OTCHET!J204</f>
        <v>4921</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+[3]OTCHET!E205+[3]OTCHET!E223+[3]OTCHET!E271</f>
        <v>0</v>
      </c>
      <c r="F43" s="474">
        <f t="shared" si="1"/>
        <v>65928</v>
      </c>
      <c r="G43" s="475">
        <f>+[3]OTCHET!G205+[3]OTCHET!G223+[3]OTCHET!G271</f>
        <v>0</v>
      </c>
      <c r="H43" s="476">
        <f>+[3]OTCHET!H205+[3]OTCHET!H223+[3]OTCHET!H271</f>
        <v>0</v>
      </c>
      <c r="I43" s="476">
        <f>+[3]OTCHET!I205+[3]OTCHET!I223+[3]OTCHET!I271</f>
        <v>0</v>
      </c>
      <c r="J43" s="477">
        <f>+[3]OTCHET!J205+[3]OTCHET!J223+[3]OTCHET!J271</f>
        <v>65928</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+[3]OTCHET!E227+[3]OTCHET!E233+[3]OTCHET!E236+[3]OTCHET!E237+[3]OTCHET!E238+[3]OTCHET!E239+[3]OTCHET!E240</f>
        <v>0</v>
      </c>
      <c r="F44" s="375">
        <f t="shared" si="1"/>
        <v>0</v>
      </c>
      <c r="G44" s="376">
        <f>+[3]OTCHET!G227+[3]OTCHET!G233+[3]OTCHET!G236+[3]OTCHET!G237+[3]OTCHET!G238+[3]OTCHET!G239+[3]OTCHET!G240</f>
        <v>0</v>
      </c>
      <c r="H44" s="377">
        <f>+[3]OTCHET!H227+[3]OTCHET!H233+[3]OTCHET!H236+[3]OTCHET!H237+[3]OTCHET!H238+[3]OTCHET!H239+[3]OTCHET!H240</f>
        <v>0</v>
      </c>
      <c r="I44" s="377">
        <f>+[3]OTCHET!I227+[3]OTCHET!I233+[3]OTCHET!I236+[3]OTCHET!I237+[3]OTCHET!I238+[3]OTCHET!I239+[3]OTCHET!I240</f>
        <v>0</v>
      </c>
      <c r="J44" s="378">
        <f>+[3]OTCHET!J227+[3]OTCHET!J233+[3]OTCHET!J236+[3]OTCHET!J237+[3]OTCHET!J238+[3]OTCHET!J239+[3]OTCHET!J240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+[3]OTCHET!E236+[3]OTCHET!E237+[3]OTCHET!E238+[3]OTCHET!E239+[3]OTCHET!E243+[3]OTCHET!E244+[3]OTCHET!E248</f>
        <v>0</v>
      </c>
      <c r="F45" s="480">
        <f t="shared" si="1"/>
        <v>0</v>
      </c>
      <c r="G45" s="481">
        <f>+[3]OTCHET!G236+[3]OTCHET!G237+[3]OTCHET!G238+[3]OTCHET!G239+[3]OTCHET!G243+[3]OTCHET!G244+[3]OTCHET!G248</f>
        <v>0</v>
      </c>
      <c r="H45" s="482">
        <f>+[3]OTCHET!H236+[3]OTCHET!H237+[3]OTCHET!H238+[3]OTCHET!H239+[3]OTCHET!H243+[3]OTCHET!H244+[3]OTCHET!H248</f>
        <v>0</v>
      </c>
      <c r="I45" s="483">
        <f>+[3]OTCHET!I236+[3]OTCHET!I237+[3]OTCHET!I238+[3]OTCHET!I239+[3]OTCHET!I243+[3]OTCHET!I244+[3]OTCHET!I248</f>
        <v>0</v>
      </c>
      <c r="J45" s="484">
        <f>+[3]OTCHET!J236+[3]OTCHET!J237+[3]OTCHET!J238+[3]OTCHET!J239+[3]OTCHET!J243+[3]OTCHET!J244+[3]OTCHET!J248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+[3]OTCHET!E255+[3]OTCHET!E256+[3]OTCHET!E257+[3]OTCHET!E258</f>
        <v>0</v>
      </c>
      <c r="F46" s="474">
        <f t="shared" si="1"/>
        <v>59929</v>
      </c>
      <c r="G46" s="475">
        <f>+[3]OTCHET!G255+[3]OTCHET!G256+[3]OTCHET!G257+[3]OTCHET!G258</f>
        <v>0</v>
      </c>
      <c r="H46" s="476">
        <f>+[3]OTCHET!H255+[3]OTCHET!H256+[3]OTCHET!H257+[3]OTCHET!H258</f>
        <v>0</v>
      </c>
      <c r="I46" s="476">
        <f>+[3]OTCHET!I255+[3]OTCHET!I256+[3]OTCHET!I257+[3]OTCHET!I258</f>
        <v>0</v>
      </c>
      <c r="J46" s="477">
        <f>+[3]OTCHET!J255+[3]OTCHET!J256+[3]OTCHET!J257+[3]OTCHET!J258</f>
        <v>59929</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+[3]OTCHET!E256</f>
        <v>0</v>
      </c>
      <c r="F47" s="480">
        <f t="shared" si="1"/>
        <v>0</v>
      </c>
      <c r="G47" s="481">
        <f>+[3]OTCHET!G256</f>
        <v>0</v>
      </c>
      <c r="H47" s="482">
        <f>+[3]OTCHET!H256</f>
        <v>0</v>
      </c>
      <c r="I47" s="483">
        <f>+[3]OTCHET!I256</f>
        <v>0</v>
      </c>
      <c r="J47" s="484">
        <f>+[3]OTCHET!J256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+[3]OTCHET!E265+[3]OTCHET!E269+[3]OTCHET!E270</f>
        <v>0</v>
      </c>
      <c r="F48" s="413">
        <f t="shared" si="1"/>
        <v>0</v>
      </c>
      <c r="G48" s="409">
        <f>+[3]OTCHET!G265+[3]OTCHET!G269+[3]OTCHET!G270</f>
        <v>0</v>
      </c>
      <c r="H48" s="410">
        <f>+[3]OTCHET!H265+[3]OTCHET!H269+[3]OTCHET!H270</f>
        <v>0</v>
      </c>
      <c r="I48" s="410">
        <f>+[3]OTCHET!I265+[3]OTCHET!I269+[3]OTCHET!I270</f>
        <v>0</v>
      </c>
      <c r="J48" s="411">
        <f>+[3]OTCHET!J265+[3]OTCHET!J269+[3]OTCHET!J270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[3]OTCHET!E275+[3]OTCHET!E276+[3]OTCHET!E284+[3]OTCHET!E287</f>
        <v>0</v>
      </c>
      <c r="F49" s="413">
        <f t="shared" si="1"/>
        <v>0</v>
      </c>
      <c r="G49" s="414">
        <f>[3]OTCHET!G275+[3]OTCHET!G276+[3]OTCHET!G284+[3]OTCHET!G287</f>
        <v>0</v>
      </c>
      <c r="H49" s="415">
        <f>[3]OTCHET!H275+[3]OTCHET!H276+[3]OTCHET!H284+[3]OTCHET!H287</f>
        <v>0</v>
      </c>
      <c r="I49" s="415">
        <f>[3]OTCHET!I275+[3]OTCHET!I276+[3]OTCHET!I284+[3]OTCHET!I287</f>
        <v>0</v>
      </c>
      <c r="J49" s="416">
        <f>[3]OTCHET!J275+[3]OTCHET!J276+[3]OTCHET!J284+[3]OTCHET!J287</f>
        <v>0</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+[3]OTCHET!E288</f>
        <v>0</v>
      </c>
      <c r="F50" s="413">
        <f t="shared" si="1"/>
        <v>0</v>
      </c>
      <c r="G50" s="414">
        <f>+[3]OTCHET!G288</f>
        <v>0</v>
      </c>
      <c r="H50" s="415">
        <f>+[3]OTCHET!H288</f>
        <v>0</v>
      </c>
      <c r="I50" s="415">
        <f>+[3]OTCHET!I288</f>
        <v>0</v>
      </c>
      <c r="J50" s="416">
        <f>+[3]OTCHET!J288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+[3]OTCHET!E272</f>
        <v>0</v>
      </c>
      <c r="F51" s="375">
        <f>+G51+H51+I51+J51</f>
        <v>0</v>
      </c>
      <c r="G51" s="376">
        <f>+[3]OTCHET!G272</f>
        <v>0</v>
      </c>
      <c r="H51" s="377">
        <f>+[3]OTCHET!H272</f>
        <v>0</v>
      </c>
      <c r="I51" s="377">
        <f>+[3]OTCHET!I272</f>
        <v>0</v>
      </c>
      <c r="J51" s="378">
        <f>+[3]OTCHET!J272</f>
        <v>0</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+[3]OTCHET!E293</f>
        <v>0</v>
      </c>
      <c r="F52" s="375">
        <f t="shared" si="1"/>
        <v>0</v>
      </c>
      <c r="G52" s="376">
        <f>+[3]OTCHET!G293</f>
        <v>0</v>
      </c>
      <c r="H52" s="377">
        <f>+[3]OTCHET!H293</f>
        <v>0</v>
      </c>
      <c r="I52" s="377">
        <f>+[3]OTCHET!I293</f>
        <v>0</v>
      </c>
      <c r="J52" s="378">
        <f>+[3]OTCHET!J293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[3]OTCHET!E294</f>
        <v>0</v>
      </c>
      <c r="F53" s="489">
        <f t="shared" si="1"/>
        <v>0</v>
      </c>
      <c r="G53" s="490">
        <f>[3]OTCHET!G294</f>
        <v>0</v>
      </c>
      <c r="H53" s="491">
        <f>[3]OTCHET!H294</f>
        <v>0</v>
      </c>
      <c r="I53" s="491">
        <f>[3]OTCHET!I294</f>
        <v>0</v>
      </c>
      <c r="J53" s="492">
        <f>[3]OTCHET!J294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[3]OTCHET!E296</f>
        <v>0</v>
      </c>
      <c r="F54" s="496">
        <f t="shared" si="1"/>
        <v>0</v>
      </c>
      <c r="G54" s="497">
        <f>[3]OTCHET!G296</f>
        <v>0</v>
      </c>
      <c r="H54" s="498">
        <f>[3]OTCHET!H296</f>
        <v>0</v>
      </c>
      <c r="I54" s="498">
        <f>[3]OTCHET!I296</f>
        <v>0</v>
      </c>
      <c r="J54" s="499">
        <f>[3]OTCHET!J296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+[3]OTCHET!E297</f>
        <v>0</v>
      </c>
      <c r="F55" s="501">
        <f t="shared" si="1"/>
        <v>0</v>
      </c>
      <c r="G55" s="502">
        <f>+[3]OTCHET!G297</f>
        <v>0</v>
      </c>
      <c r="H55" s="503">
        <f>+[3]OTCHET!H297</f>
        <v>0</v>
      </c>
      <c r="I55" s="503">
        <f>+[3]OTCHET!I297</f>
        <v>0</v>
      </c>
      <c r="J55" s="504">
        <f>+[3]OTCHET!J297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6">+E57+E58+E62</f>
        <v>0</v>
      </c>
      <c r="F56" s="507">
        <f t="shared" si="6"/>
        <v>35877</v>
      </c>
      <c r="G56" s="508">
        <f t="shared" si="6"/>
        <v>0</v>
      </c>
      <c r="H56" s="509">
        <f t="shared" si="6"/>
        <v>0</v>
      </c>
      <c r="I56" s="510">
        <f t="shared" si="6"/>
        <v>0</v>
      </c>
      <c r="J56" s="511">
        <f t="shared" si="6"/>
        <v>35877</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+[3]OTCHET!E361+[3]OTCHET!E375+[3]OTCHET!E388</f>
        <v>0</v>
      </c>
      <c r="F57" s="512">
        <f t="shared" si="1"/>
        <v>0</v>
      </c>
      <c r="G57" s="513">
        <f>+[3]OTCHET!G361+[3]OTCHET!G375+[3]OTCHET!G388</f>
        <v>0</v>
      </c>
      <c r="H57" s="514">
        <f>+[3]OTCHET!H361+[3]OTCHET!H375+[3]OTCHET!H388</f>
        <v>0</v>
      </c>
      <c r="I57" s="514">
        <f>+[3]OTCHET!I361+[3]OTCHET!I375+[3]OTCHET!I388</f>
        <v>0</v>
      </c>
      <c r="J57" s="515">
        <f>+[3]OTCHET!J361+[3]OTCHET!J375+[3]OTCHET!J388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+[3]OTCHET!E383+[3]OTCHET!E391+[3]OTCHET!E396+[3]OTCHET!E399+[3]OTCHET!E402+[3]OTCHET!E405+[3]OTCHET!E406+[3]OTCHET!E409+[3]OTCHET!E422+[3]OTCHET!E423+[3]OTCHET!E424+[3]OTCHET!E425+[3]OTCHET!E426</f>
        <v>0</v>
      </c>
      <c r="F58" s="516">
        <f t="shared" si="1"/>
        <v>35877</v>
      </c>
      <c r="G58" s="517">
        <f>+[3]OTCHET!G383+[3]OTCHET!G391+[3]OTCHET!G396+[3]OTCHET!G399+[3]OTCHET!G402+[3]OTCHET!G405+[3]OTCHET!G406+[3]OTCHET!G409+[3]OTCHET!G422+[3]OTCHET!G423+[3]OTCHET!G424+[3]OTCHET!G425+[3]OTCHET!G426</f>
        <v>0</v>
      </c>
      <c r="H58" s="518">
        <f>+[3]OTCHET!H383+[3]OTCHET!H391+[3]OTCHET!H396+[3]OTCHET!H399+[3]OTCHET!H402+[3]OTCHET!H405+[3]OTCHET!H406+[3]OTCHET!H409+[3]OTCHET!H422+[3]OTCHET!H423+[3]OTCHET!H424+[3]OTCHET!H425+[3]OTCHET!H426</f>
        <v>0</v>
      </c>
      <c r="I58" s="518">
        <f>+[3]OTCHET!I383+[3]OTCHET!I391+[3]OTCHET!I396+[3]OTCHET!I399+[3]OTCHET!I402+[3]OTCHET!I405+[3]OTCHET!I406+[3]OTCHET!I409+[3]OTCHET!I422+[3]OTCHET!I423+[3]OTCHET!I424+[3]OTCHET!I425+[3]OTCHET!I426</f>
        <v>0</v>
      </c>
      <c r="J58" s="519">
        <f>+[3]OTCHET!J383+[3]OTCHET!J391+[3]OTCHET!J396+[3]OTCHET!J399+[3]OTCHET!J402+[3]OTCHET!J405+[3]OTCHET!J406+[3]OTCHET!J409+[3]OTCHET!J422+[3]OTCHET!J423+[3]OTCHET!J424+[3]OTCHET!J425+[3]OTCHET!J426</f>
        <v>35877</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+[3]OTCHET!E422+[3]OTCHET!E423+[3]OTCHET!E424+[3]OTCHET!E425+[3]OTCHET!E426</f>
        <v>0</v>
      </c>
      <c r="F59" s="520">
        <f t="shared" si="1"/>
        <v>0</v>
      </c>
      <c r="G59" s="521">
        <f>+[3]OTCHET!G422+[3]OTCHET!G423+[3]OTCHET!G424+[3]OTCHET!G425+[3]OTCHET!G426</f>
        <v>0</v>
      </c>
      <c r="H59" s="522">
        <f>+[3]OTCHET!H422+[3]OTCHET!H423+[3]OTCHET!H424+[3]OTCHET!H425+[3]OTCHET!H426</f>
        <v>0</v>
      </c>
      <c r="I59" s="522">
        <f>+[3]OTCHET!I422+[3]OTCHET!I423+[3]OTCHET!I424+[3]OTCHET!I425+[3]OTCHET!I426</f>
        <v>0</v>
      </c>
      <c r="J59" s="523">
        <f>+[3]OTCHET!J422+[3]OTCHET!J423+[3]OTCHET!J424+[3]OTCHET!J425+[3]OTCHET!J426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[3]OTCHET!E405</f>
        <v>0</v>
      </c>
      <c r="F60" s="525">
        <f t="shared" si="1"/>
        <v>0</v>
      </c>
      <c r="G60" s="526">
        <f>[3]OTCHET!G405</f>
        <v>0</v>
      </c>
      <c r="H60" s="527">
        <f>[3]OTCHET!H405</f>
        <v>0</v>
      </c>
      <c r="I60" s="527">
        <f>[3]OTCHET!I405</f>
        <v>0</v>
      </c>
      <c r="J60" s="528">
        <f>[3]OTCHET!J405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[3]OTCHET!E412</f>
        <v>0</v>
      </c>
      <c r="F62" s="436">
        <f t="shared" si="1"/>
        <v>0</v>
      </c>
      <c r="G62" s="437">
        <f>[3]OTCHET!G412</f>
        <v>0</v>
      </c>
      <c r="H62" s="438">
        <f>[3]OTCHET!H412</f>
        <v>0</v>
      </c>
      <c r="I62" s="438">
        <f>[3]OTCHET!I412</f>
        <v>0</v>
      </c>
      <c r="J62" s="439">
        <f>[3]OTCHET!J412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+[3]OTCHET!E249</f>
        <v>0</v>
      </c>
      <c r="F63" s="535">
        <f t="shared" si="1"/>
        <v>0</v>
      </c>
      <c r="G63" s="536">
        <f>+[3]OTCHET!G249</f>
        <v>0</v>
      </c>
      <c r="H63" s="537">
        <f>+[3]OTCHET!H249</f>
        <v>0</v>
      </c>
      <c r="I63" s="537">
        <f>+[3]OTCHET!I249</f>
        <v>0</v>
      </c>
      <c r="J63" s="538">
        <f>+[3]OTCHET!J249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7">+E22-E38+E56-E63</f>
        <v>0</v>
      </c>
      <c r="F64" s="541">
        <f t="shared" si="7"/>
        <v>-98691</v>
      </c>
      <c r="G64" s="542">
        <f t="shared" si="7"/>
        <v>0</v>
      </c>
      <c r="H64" s="543">
        <f t="shared" si="7"/>
        <v>0</v>
      </c>
      <c r="I64" s="543">
        <f t="shared" si="7"/>
        <v>0</v>
      </c>
      <c r="J64" s="544">
        <f t="shared" si="7"/>
        <v>-98691</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8">+E$64+E$66</f>
        <v>0</v>
      </c>
      <c r="F65" s="547">
        <f t="shared" si="8"/>
        <v>0</v>
      </c>
      <c r="G65" s="548">
        <f t="shared" si="8"/>
        <v>0</v>
      </c>
      <c r="H65" s="548">
        <f t="shared" si="8"/>
        <v>0</v>
      </c>
      <c r="I65" s="548">
        <f t="shared" si="8"/>
        <v>0</v>
      </c>
      <c r="J65" s="549">
        <f t="shared" si="8"/>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98691</v>
      </c>
      <c r="G66" s="551">
        <f t="shared" ref="G66" si="9">SUM(+G68+G76+G77+G84+G85+G86+G89+G90+G91+G92+G93+G94+G95)</f>
        <v>0</v>
      </c>
      <c r="H66" s="552">
        <f>SUM(+H68+H76+H77+H84+H85+H86+H89+H90+H91+H92+H93+H94+H95)</f>
        <v>0</v>
      </c>
      <c r="I66" s="552">
        <f>SUM(+I68+I76+I77+I84+I85+I86+I89+I90+I91+I92+I93+I94+I95)</f>
        <v>0</v>
      </c>
      <c r="J66" s="553">
        <f>SUM(+J68+J76+J77+J84+J85+J86+J89+J90+J91+J92+J93+J94+J95)</f>
        <v>98691</v>
      </c>
      <c r="K66" s="655" t="e">
        <f t="shared" ref="K66:L66" si="10">SUM(+K68+K76+K77+K84+K85+K86+K89+K90+K91+K92+K93+K94+K95)</f>
        <v>#REF!</v>
      </c>
      <c r="L66" s="655" t="e">
        <f t="shared" si="10"/>
        <v>#REF!</v>
      </c>
      <c r="M66" s="655" t="e">
        <f>SUM(+M68+M76+M77+M84+M85+M86+M89+M90+M91+M92+M93+M95+M96)</f>
        <v>#REF!</v>
      </c>
      <c r="N66" s="716"/>
      <c r="O66" s="643"/>
      <c r="P66" s="718"/>
      <c r="Q66" s="719"/>
      <c r="R66" s="719"/>
      <c r="S66" s="719"/>
      <c r="T66" s="719"/>
      <c r="U66" s="719"/>
      <c r="V66" s="719"/>
      <c r="W66" s="720"/>
      <c r="X66" s="719"/>
      <c r="Y66" s="719"/>
    </row>
    <row r="67" spans="1:25" ht="16.5" hidden="1" customHeight="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 si="11">SUM(G69:G75)</f>
        <v>0</v>
      </c>
      <c r="H68" s="522">
        <f>SUM(H69:H75)</f>
        <v>0</v>
      </c>
      <c r="I68" s="522">
        <f>SUM(I69:I75)</f>
        <v>0</v>
      </c>
      <c r="J68" s="523">
        <f>SUM(J69:J75)</f>
        <v>0</v>
      </c>
      <c r="K68" s="658" t="e">
        <f t="shared" ref="K68:M68" si="12">SUM(K69:K75)</f>
        <v>#REF!</v>
      </c>
      <c r="L68" s="658" t="e">
        <f t="shared" si="12"/>
        <v>#REF!</v>
      </c>
      <c r="M68" s="658" t="e">
        <f t="shared" si="12"/>
        <v>#REF!</v>
      </c>
      <c r="N68" s="716"/>
      <c r="O68" s="659"/>
      <c r="P68" s="718"/>
      <c r="Q68" s="719"/>
      <c r="R68" s="719"/>
      <c r="S68" s="719"/>
      <c r="T68" s="719"/>
      <c r="U68" s="719"/>
      <c r="V68" s="719"/>
      <c r="W68" s="720"/>
      <c r="X68" s="719"/>
      <c r="Y68" s="719"/>
    </row>
    <row r="69" spans="1:25" ht="15.75">
      <c r="A69" s="724">
        <v>200</v>
      </c>
      <c r="B69" s="430" t="s">
        <v>101</v>
      </c>
      <c r="C69" s="430" t="s">
        <v>102</v>
      </c>
      <c r="D69" s="430"/>
      <c r="E69" s="431">
        <f>+[3]OTCHET!E482+[3]OTCHET!E483+[3]OTCHET!E486+[3]OTCHET!E487+[3]OTCHET!E490+[3]OTCHET!E491+[3]OTCHET!E495</f>
        <v>0</v>
      </c>
      <c r="F69" s="431">
        <f t="shared" si="1"/>
        <v>0</v>
      </c>
      <c r="G69" s="432">
        <f>+[3]OTCHET!G482+[3]OTCHET!G483+[3]OTCHET!G486+[3]OTCHET!G487+[3]OTCHET!G490+[3]OTCHET!G491+[3]OTCHET!G495</f>
        <v>0</v>
      </c>
      <c r="H69" s="433">
        <f>+[3]OTCHET!H482+[3]OTCHET!H483+[3]OTCHET!H486+[3]OTCHET!H487+[3]OTCHET!H490+[3]OTCHET!H491+[3]OTCHET!H495</f>
        <v>0</v>
      </c>
      <c r="I69" s="433">
        <f>+[3]OTCHET!I482+[3]OTCHET!I483+[3]OTCHET!I486+[3]OTCHET!I487+[3]OTCHET!I490+[3]OTCHET!I491+[3]OTCHET!I495</f>
        <v>0</v>
      </c>
      <c r="J69" s="434">
        <f>+[3]OTCHET!J482+[3]OTCHET!J483+[3]OTCHET!J486+[3]OTCHET!J487+[3]OTCHET!J490+[3]OTCHET!J491+[3]OTCHET!J495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+[3]OTCHET!E484+[3]OTCHET!E485+[3]OTCHET!E488+[3]OTCHET!E489+[3]OTCHET!E492+[3]OTCHET!E493+[3]OTCHET!E494+[3]OTCHET!E496</f>
        <v>0</v>
      </c>
      <c r="F70" s="516">
        <f t="shared" si="1"/>
        <v>0</v>
      </c>
      <c r="G70" s="517">
        <f>+[3]OTCHET!G484+[3]OTCHET!G485+[3]OTCHET!G488+[3]OTCHET!G489+[3]OTCHET!G492+[3]OTCHET!G493+[3]OTCHET!G494+[3]OTCHET!G496</f>
        <v>0</v>
      </c>
      <c r="H70" s="518">
        <f>+[3]OTCHET!H484+[3]OTCHET!H485+[3]OTCHET!H488+[3]OTCHET!H489+[3]OTCHET!H492+[3]OTCHET!H493+[3]OTCHET!H494+[3]OTCHET!H496</f>
        <v>0</v>
      </c>
      <c r="I70" s="518">
        <f>+[3]OTCHET!I484+[3]OTCHET!I485+[3]OTCHET!I488+[3]OTCHET!I489+[3]OTCHET!I492+[3]OTCHET!I493+[3]OTCHET!I494+[3]OTCHET!I496</f>
        <v>0</v>
      </c>
      <c r="J70" s="519">
        <f>+[3]OTCHET!J484+[3]OTCHET!J485+[3]OTCHET!J488+[3]OTCHET!J489+[3]OTCHET!J492+[3]OTCHET!J493+[3]OTCHET!J494+[3]OTCHET!J496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+[3]OTCHET!E497</f>
        <v>0</v>
      </c>
      <c r="F71" s="516">
        <f t="shared" si="1"/>
        <v>0</v>
      </c>
      <c r="G71" s="517">
        <f>+[3]OTCHET!G497</f>
        <v>0</v>
      </c>
      <c r="H71" s="518">
        <f>+[3]OTCHET!H497</f>
        <v>0</v>
      </c>
      <c r="I71" s="518">
        <f>+[3]OTCHET!I497</f>
        <v>0</v>
      </c>
      <c r="J71" s="519">
        <f>+[3]OTCHET!J497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+[3]OTCHET!E502</f>
        <v>0</v>
      </c>
      <c r="F72" s="516">
        <f t="shared" si="1"/>
        <v>0</v>
      </c>
      <c r="G72" s="517">
        <f>+[3]OTCHET!G502</f>
        <v>0</v>
      </c>
      <c r="H72" s="518">
        <f>+[3]OTCHET!H502</f>
        <v>0</v>
      </c>
      <c r="I72" s="518">
        <f>+[3]OTCHET!I502</f>
        <v>0</v>
      </c>
      <c r="J72" s="519">
        <f>+[3]OTCHET!J502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+[3]OTCHET!E542</f>
        <v>0</v>
      </c>
      <c r="F73" s="516">
        <f t="shared" si="1"/>
        <v>0</v>
      </c>
      <c r="G73" s="517">
        <f>+[3]OTCHET!G542</f>
        <v>0</v>
      </c>
      <c r="H73" s="518">
        <f>+[3]OTCHET!H542</f>
        <v>0</v>
      </c>
      <c r="I73" s="518">
        <f>+[3]OTCHET!I542</f>
        <v>0</v>
      </c>
      <c r="J73" s="519">
        <f>+[3]OTCHET!J542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+[3]OTCHET!E581+[3]OTCHET!E582</f>
        <v>0</v>
      </c>
      <c r="F74" s="516">
        <f t="shared" si="1"/>
        <v>0</v>
      </c>
      <c r="G74" s="517">
        <f>+[3]OTCHET!G581+[3]OTCHET!G582</f>
        <v>0</v>
      </c>
      <c r="H74" s="518">
        <f>+[3]OTCHET!H581+[3]OTCHET!H582</f>
        <v>0</v>
      </c>
      <c r="I74" s="518">
        <f>+[3]OTCHET!I581+[3]OTCHET!I582</f>
        <v>0</v>
      </c>
      <c r="J74" s="519">
        <f>+[3]OTCHET!J581+[3]OTCHET!J582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+[3]OTCHET!E583+[3]OTCHET!E584+[3]OTCHET!E585</f>
        <v>0</v>
      </c>
      <c r="F75" s="436">
        <f t="shared" si="1"/>
        <v>0</v>
      </c>
      <c r="G75" s="437">
        <f>+[3]OTCHET!G583+[3]OTCHET!G584+[3]OTCHET!G585</f>
        <v>0</v>
      </c>
      <c r="H75" s="438">
        <f>+[3]OTCHET!H583+[3]OTCHET!H584+[3]OTCHET!H585</f>
        <v>0</v>
      </c>
      <c r="I75" s="438">
        <f>+[3]OTCHET!I583+[3]OTCHET!I584+[3]OTCHET!I585</f>
        <v>0</v>
      </c>
      <c r="J75" s="439">
        <f>+[3]OTCHET!J583+[3]OTCHET!J584+[3]OTCHET!J585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[3]OTCHET!E461</f>
        <v>0</v>
      </c>
      <c r="F76" s="512">
        <f t="shared" si="1"/>
        <v>0</v>
      </c>
      <c r="G76" s="513">
        <f>[3]OTCHET!G461</f>
        <v>0</v>
      </c>
      <c r="H76" s="514">
        <f>[3]OTCHET!H461</f>
        <v>0</v>
      </c>
      <c r="I76" s="514">
        <f>[3]OTCHET!I461</f>
        <v>0</v>
      </c>
      <c r="J76" s="515">
        <f>[3]OTCHET!J461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 si="13">SUM(G78:G83)</f>
        <v>0</v>
      </c>
      <c r="H77" s="522">
        <f>SUM(H78:H83)</f>
        <v>0</v>
      </c>
      <c r="I77" s="522">
        <f>SUM(I78:I83)</f>
        <v>0</v>
      </c>
      <c r="J77" s="523">
        <f>SUM(J78:J83)</f>
        <v>0</v>
      </c>
      <c r="K77" s="663">
        <f t="shared" ref="K77:M77" si="14">SUM(K78:K83)</f>
        <v>0</v>
      </c>
      <c r="L77" s="663">
        <f t="shared" si="14"/>
        <v>0</v>
      </c>
      <c r="M77" s="663">
        <f t="shared" si="14"/>
        <v>0</v>
      </c>
      <c r="N77" s="716"/>
      <c r="O77" s="662"/>
      <c r="P77" s="718"/>
      <c r="Q77" s="719"/>
      <c r="R77" s="719"/>
      <c r="S77" s="719"/>
      <c r="T77" s="719"/>
      <c r="U77" s="719"/>
      <c r="V77" s="719"/>
      <c r="W77" s="720"/>
      <c r="X77" s="719"/>
      <c r="Y77" s="719"/>
    </row>
    <row r="78" spans="1:25" ht="15.75">
      <c r="A78" s="724">
        <v>250</v>
      </c>
      <c r="B78" s="430" t="s">
        <v>119</v>
      </c>
      <c r="C78" s="430" t="s">
        <v>120</v>
      </c>
      <c r="D78" s="430"/>
      <c r="E78" s="431">
        <f>+[3]OTCHET!E466+[3]OTCHET!E469</f>
        <v>0</v>
      </c>
      <c r="F78" s="431">
        <f t="shared" si="1"/>
        <v>0</v>
      </c>
      <c r="G78" s="432">
        <f>+[3]OTCHET!G466+[3]OTCHET!G469</f>
        <v>0</v>
      </c>
      <c r="H78" s="433">
        <f>+[3]OTCHET!H466+[3]OTCHET!H469</f>
        <v>0</v>
      </c>
      <c r="I78" s="433">
        <f>+[3]OTCHET!I466+[3]OTCHET!I469</f>
        <v>0</v>
      </c>
      <c r="J78" s="434">
        <f>+[3]OTCHET!J466+[3]OTCHET!J469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+[3]OTCHET!E467+[3]OTCHET!E470</f>
        <v>0</v>
      </c>
      <c r="F79" s="516">
        <f t="shared" si="1"/>
        <v>0</v>
      </c>
      <c r="G79" s="517">
        <f>+[3]OTCHET!G467+[3]OTCHET!G470</f>
        <v>0</v>
      </c>
      <c r="H79" s="518">
        <f>+[3]OTCHET!H467+[3]OTCHET!H470</f>
        <v>0</v>
      </c>
      <c r="I79" s="518">
        <f>+[3]OTCHET!I467+[3]OTCHET!I470</f>
        <v>0</v>
      </c>
      <c r="J79" s="519">
        <f>+[3]OTCHET!J467+[3]OTCHET!J470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[3]OTCHET!E471</f>
        <v>0</v>
      </c>
      <c r="F80" s="516">
        <f t="shared" si="1"/>
        <v>0</v>
      </c>
      <c r="G80" s="517">
        <f>[3]OTCHET!G471</f>
        <v>0</v>
      </c>
      <c r="H80" s="518">
        <f>[3]OTCHET!H471</f>
        <v>0</v>
      </c>
      <c r="I80" s="518">
        <f>[3]OTCHET!I471</f>
        <v>0</v>
      </c>
      <c r="J80" s="519">
        <f>[3]OTCHET!J471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+[3]OTCHET!E479</f>
        <v>0</v>
      </c>
      <c r="F82" s="516">
        <f t="shared" si="1"/>
        <v>0</v>
      </c>
      <c r="G82" s="517">
        <f>+[3]OTCHET!G479</f>
        <v>0</v>
      </c>
      <c r="H82" s="518">
        <f>+[3]OTCHET!H479</f>
        <v>0</v>
      </c>
      <c r="I82" s="518">
        <f>+[3]OTCHET!I479</f>
        <v>0</v>
      </c>
      <c r="J82" s="519">
        <f>+[3]OTCHET!J479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+[3]OTCHET!E480</f>
        <v>0</v>
      </c>
      <c r="F83" s="436">
        <f t="shared" si="1"/>
        <v>0</v>
      </c>
      <c r="G83" s="437">
        <f>+[3]OTCHET!G480</f>
        <v>0</v>
      </c>
      <c r="H83" s="438">
        <f>+[3]OTCHET!H480</f>
        <v>0</v>
      </c>
      <c r="I83" s="438">
        <f>+[3]OTCHET!I480</f>
        <v>0</v>
      </c>
      <c r="J83" s="439">
        <f>+[3]OTCHET!J480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[3]OTCHET!E535</f>
        <v>0</v>
      </c>
      <c r="F84" s="512">
        <f t="shared" si="1"/>
        <v>0</v>
      </c>
      <c r="G84" s="513">
        <f>[3]OTCHET!G535</f>
        <v>0</v>
      </c>
      <c r="H84" s="514">
        <f>[3]OTCHET!H535</f>
        <v>0</v>
      </c>
      <c r="I84" s="514">
        <f>[3]OTCHET!I535</f>
        <v>0</v>
      </c>
      <c r="J84" s="515">
        <f>[3]OTCHET!J535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[3]OTCHET!E536</f>
        <v>0</v>
      </c>
      <c r="F85" s="516">
        <f t="shared" si="1"/>
        <v>0</v>
      </c>
      <c r="G85" s="517">
        <f>[3]OTCHET!G536</f>
        <v>0</v>
      </c>
      <c r="H85" s="518">
        <f>[3]OTCHET!H536</f>
        <v>0</v>
      </c>
      <c r="I85" s="518">
        <f>[3]OTCHET!I536</f>
        <v>0</v>
      </c>
      <c r="J85" s="519">
        <f>[3]OTCHET!J536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92854</v>
      </c>
      <c r="G86" s="521">
        <f t="shared" ref="G86" si="15">+G87+G88</f>
        <v>0</v>
      </c>
      <c r="H86" s="522">
        <f>+H87+H88</f>
        <v>0</v>
      </c>
      <c r="I86" s="522">
        <f>+I87+I88</f>
        <v>0</v>
      </c>
      <c r="J86" s="523">
        <f>+J87+J88</f>
        <v>92854</v>
      </c>
      <c r="K86" s="663">
        <f t="shared" ref="K86:M86" si="16">+K87+K88</f>
        <v>0</v>
      </c>
      <c r="L86" s="663">
        <f t="shared" si="16"/>
        <v>0</v>
      </c>
      <c r="M86" s="663">
        <f t="shared" si="16"/>
        <v>0</v>
      </c>
      <c r="N86" s="716"/>
      <c r="O86" s="662"/>
      <c r="P86" s="718"/>
      <c r="Q86" s="719"/>
      <c r="R86" s="719"/>
      <c r="S86" s="719"/>
      <c r="T86" s="719"/>
      <c r="U86" s="719"/>
      <c r="V86" s="719"/>
      <c r="W86" s="720"/>
      <c r="X86" s="719"/>
      <c r="Y86" s="719"/>
    </row>
    <row r="87" spans="1:25" ht="15.75">
      <c r="A87" s="724">
        <v>295</v>
      </c>
      <c r="B87" s="430" t="s">
        <v>135</v>
      </c>
      <c r="C87" s="430" t="s">
        <v>136</v>
      </c>
      <c r="D87" s="562"/>
      <c r="E87" s="431">
        <f>+[3]OTCHET!E503+[3]OTCHET!E512+[3]OTCHET!E516+[3]OTCHET!E543</f>
        <v>0</v>
      </c>
      <c r="F87" s="431">
        <f t="shared" si="1"/>
        <v>0</v>
      </c>
      <c r="G87" s="432">
        <f>+[3]OTCHET!G503+[3]OTCHET!G512+[3]OTCHET!G516+[3]OTCHET!G543</f>
        <v>0</v>
      </c>
      <c r="H87" s="433">
        <f>+[3]OTCHET!H503+[3]OTCHET!H512+[3]OTCHET!H516+[3]OTCHET!H543</f>
        <v>0</v>
      </c>
      <c r="I87" s="433">
        <f>+[3]OTCHET!I503+[3]OTCHET!I512+[3]OTCHET!I516+[3]OTCHET!I543</f>
        <v>0</v>
      </c>
      <c r="J87" s="434">
        <f>+[3]OTCHET!J503+[3]OTCHET!J512+[3]OTCHET!J516+[3]OTCHET!J543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+[3]OTCHET!E521+[3]OTCHET!E524+[3]OTCHET!E544</f>
        <v>0</v>
      </c>
      <c r="F88" s="436">
        <f t="shared" si="1"/>
        <v>92854</v>
      </c>
      <c r="G88" s="437">
        <f>+[3]OTCHET!G521+[3]OTCHET!G524+[3]OTCHET!G544</f>
        <v>0</v>
      </c>
      <c r="H88" s="438">
        <f>+[3]OTCHET!H521+[3]OTCHET!H524+[3]OTCHET!H544</f>
        <v>0</v>
      </c>
      <c r="I88" s="438">
        <f>+[3]OTCHET!I521+[3]OTCHET!I524+[3]OTCHET!I544</f>
        <v>0</v>
      </c>
      <c r="J88" s="439">
        <f>+[3]OTCHET!J521+[3]OTCHET!J524+[3]OTCHET!J544</f>
        <v>92854</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[3]OTCHET!E531</f>
        <v>0</v>
      </c>
      <c r="F89" s="512">
        <f t="shared" ref="F89:F96" si="17">+G89+H89+I89+J89</f>
        <v>5837</v>
      </c>
      <c r="G89" s="513">
        <f>[3]OTCHET!G531</f>
        <v>0</v>
      </c>
      <c r="H89" s="514">
        <f>[3]OTCHET!H531</f>
        <v>0</v>
      </c>
      <c r="I89" s="514">
        <f>[3]OTCHET!I531</f>
        <v>0</v>
      </c>
      <c r="J89" s="515">
        <f>[3]OTCHET!J531</f>
        <v>5837</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+[3]OTCHET!E567+[3]OTCHET!E568+[3]OTCHET!E569+[3]OTCHET!E570+[3]OTCHET!E571+[3]OTCHET!E572</f>
        <v>0</v>
      </c>
      <c r="F90" s="516">
        <f t="shared" si="17"/>
        <v>0</v>
      </c>
      <c r="G90" s="517">
        <f>+[3]OTCHET!G567+[3]OTCHET!G568+[3]OTCHET!G569+[3]OTCHET!G570+[3]OTCHET!G571+[3]OTCHET!G572</f>
        <v>0</v>
      </c>
      <c r="H90" s="518">
        <f>+[3]OTCHET!H567+[3]OTCHET!H568+[3]OTCHET!H569+[3]OTCHET!H570+[3]OTCHET!H571+[3]OTCHET!H572</f>
        <v>0</v>
      </c>
      <c r="I90" s="518">
        <f>+[3]OTCHET!I567+[3]OTCHET!I568+[3]OTCHET!I569+[3]OTCHET!I570+[3]OTCHET!I571+[3]OTCHET!I572</f>
        <v>0</v>
      </c>
      <c r="J90" s="519">
        <f>+[3]OTCHET!J567+[3]OTCHET!J568+[3]OTCHET!J569+[3]OTCHET!J570+[3]OTCHET!J571+[3]OTCHET!J572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+[3]OTCHET!E573+[3]OTCHET!E574+[3]OTCHET!E575+[3]OTCHET!E576+[3]OTCHET!E577+[3]OTCHET!E578+[3]OTCHET!E579</f>
        <v>0</v>
      </c>
      <c r="F91" s="413">
        <f t="shared" si="17"/>
        <v>0</v>
      </c>
      <c r="G91" s="414">
        <f>+[3]OTCHET!G573+[3]OTCHET!G574+[3]OTCHET!G575+[3]OTCHET!G576+[3]OTCHET!G577+[3]OTCHET!G578+[3]OTCHET!G579</f>
        <v>0</v>
      </c>
      <c r="H91" s="415">
        <f>+[3]OTCHET!H573+[3]OTCHET!H574+[3]OTCHET!H575+[3]OTCHET!H576+[3]OTCHET!H577+[3]OTCHET!H578+[3]OTCHET!H579</f>
        <v>0</v>
      </c>
      <c r="I91" s="415">
        <f>+[3]OTCHET!I573+[3]OTCHET!I574+[3]OTCHET!I575+[3]OTCHET!I576+[3]OTCHET!I577+[3]OTCHET!I578+[3]OTCHET!I579</f>
        <v>0</v>
      </c>
      <c r="J91" s="416">
        <f>+[3]OTCHET!J573+[3]OTCHET!J574+[3]OTCHET!J575+[3]OTCHET!J576+[3]OTCHET!J577+[3]OTCHET!J578+[3]OTCHET!J579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+[3]OTCHET!E580</f>
        <v>0</v>
      </c>
      <c r="F92" s="413">
        <f t="shared" si="17"/>
        <v>0</v>
      </c>
      <c r="G92" s="414">
        <f>+[3]OTCHET!G580</f>
        <v>0</v>
      </c>
      <c r="H92" s="415">
        <f>+[3]OTCHET!H580</f>
        <v>0</v>
      </c>
      <c r="I92" s="415">
        <f>+[3]OTCHET!I580</f>
        <v>0</v>
      </c>
      <c r="J92" s="416">
        <f>+[3]OTCHET!J580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+[3]OTCHET!E587+[3]OTCHET!E588</f>
        <v>0</v>
      </c>
      <c r="F93" s="413">
        <f t="shared" si="17"/>
        <v>0</v>
      </c>
      <c r="G93" s="414">
        <f>+[3]OTCHET!G587+[3]OTCHET!G588</f>
        <v>0</v>
      </c>
      <c r="H93" s="415">
        <f>+[3]OTCHET!H587+[3]OTCHET!H588</f>
        <v>0</v>
      </c>
      <c r="I93" s="415">
        <f>+[3]OTCHET!I587+[3]OTCHET!I588</f>
        <v>0</v>
      </c>
      <c r="J93" s="416">
        <f>+[3]OTCHET!J587+[3]OTCHET!J588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+[3]OTCHET!E589+[3]OTCHET!E590</f>
        <v>0</v>
      </c>
      <c r="F94" s="413">
        <f t="shared" si="17"/>
        <v>0</v>
      </c>
      <c r="G94" s="414">
        <f>+[3]OTCHET!G589+[3]OTCHET!G590</f>
        <v>0</v>
      </c>
      <c r="H94" s="415">
        <f>+[3]OTCHET!H589+[3]OTCHET!H590</f>
        <v>0</v>
      </c>
      <c r="I94" s="415">
        <f>+[3]OTCHET!I589+[3]OTCHET!I590</f>
        <v>0</v>
      </c>
      <c r="J94" s="416">
        <f>+[3]OTCHET!J589+[3]OTCHET!J590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[3]OTCHET!E591</f>
        <v>0</v>
      </c>
      <c r="F95" s="375">
        <f t="shared" si="17"/>
        <v>0</v>
      </c>
      <c r="G95" s="376">
        <f>[3]OTCHET!G591</f>
        <v>0</v>
      </c>
      <c r="H95" s="377">
        <f>[3]OTCHET!H591</f>
        <v>0</v>
      </c>
      <c r="I95" s="377">
        <f>[3]OTCHET!I591</f>
        <v>0</v>
      </c>
      <c r="J95" s="378">
        <f>[3]OTCHET!J591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+[3]OTCHET!E594</f>
        <v>0</v>
      </c>
      <c r="F96" s="566">
        <f t="shared" si="17"/>
        <v>0</v>
      </c>
      <c r="G96" s="567">
        <f>+[3]OTCHET!G594</f>
        <v>0</v>
      </c>
      <c r="H96" s="568">
        <f>+[3]OTCHET!H594</f>
        <v>0</v>
      </c>
      <c r="I96" s="568">
        <f>+[3]OTCHET!I594</f>
        <v>0</v>
      </c>
      <c r="J96" s="569">
        <f>+[3]OTCHET!J594</f>
        <v>0</v>
      </c>
      <c r="K96" s="666"/>
      <c r="L96" s="666"/>
      <c r="M96" s="666"/>
      <c r="N96" s="716"/>
      <c r="O96" s="667"/>
      <c r="P96" s="718"/>
      <c r="Q96" s="719"/>
      <c r="R96" s="719"/>
      <c r="S96" s="719"/>
      <c r="T96" s="719"/>
      <c r="U96" s="719"/>
      <c r="V96" s="719"/>
      <c r="W96" s="720"/>
      <c r="X96" s="719"/>
      <c r="Y96" s="719"/>
    </row>
    <row r="97" spans="2:25" ht="16.5" hidden="1" customHeight="1" thickBot="1">
      <c r="B97" s="726" t="s">
        <v>164</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customHeight="1" thickBot="1">
      <c r="B98" s="726" t="s">
        <v>165</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customHeight="1" thickBot="1">
      <c r="B99" s="726" t="s">
        <v>166</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customHeight="1" thickBot="1">
      <c r="B100" s="730" t="s">
        <v>167</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customHeight="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customHeight="1" thickBot="1">
      <c r="B102" s="731" t="s">
        <v>168</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customHeight="1" thickBot="1">
      <c r="B103" s="726" t="s">
        <v>166</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customHeight="1" thickBot="1">
      <c r="B104" s="734" t="s">
        <v>167</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8">+E$64+E$66</f>
        <v>0</v>
      </c>
      <c r="F105" s="572">
        <f t="shared" si="18"/>
        <v>0</v>
      </c>
      <c r="G105" s="573">
        <f t="shared" si="18"/>
        <v>0</v>
      </c>
      <c r="H105" s="573">
        <f t="shared" si="18"/>
        <v>0</v>
      </c>
      <c r="I105" s="573">
        <f t="shared" si="18"/>
        <v>0</v>
      </c>
      <c r="J105" s="573">
        <f t="shared" si="18"/>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+[3]OTCHET!H605</f>
        <v>vani2223@abv.bg</v>
      </c>
      <c r="C107" s="574"/>
      <c r="D107" s="574"/>
      <c r="E107" s="579"/>
      <c r="F107" s="304"/>
      <c r="G107" s="580" t="str">
        <f>+[3]OTCHET!E605</f>
        <v>032/654331</v>
      </c>
      <c r="H107" s="580" t="str">
        <f>+[3]OTCHET!F605</f>
        <v>032/654331</v>
      </c>
      <c r="I107" s="581"/>
      <c r="J107" s="582">
        <f>+[3]OTCHET!B605</f>
        <v>43958</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98" t="s">
        <v>156</v>
      </c>
      <c r="H108" s="798"/>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89" t="str">
        <f>+[3]OTCHET!D603</f>
        <v>Иванка Налджиян</v>
      </c>
      <c r="F110" s="789"/>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89" t="str">
        <f>+[3]OTCHET!G600</f>
        <v>Иванка Налджиян</v>
      </c>
      <c r="F114" s="789"/>
      <c r="G114" s="596"/>
      <c r="H114" s="322"/>
      <c r="I114" s="789" t="str">
        <f>+[3]OTCHET!G603</f>
        <v>проф.д-р Христина Янчева</v>
      </c>
      <c r="J114" s="789"/>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H14" sqref="H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+[4]OTCHET!B9</f>
        <v xml:space="preserve"> АГРАРЕН УНИВЕРСИТЕТ-ПЛОВДИВ</v>
      </c>
      <c r="C11" s="11"/>
      <c r="D11" s="11"/>
      <c r="E11" s="12" t="s">
        <v>0</v>
      </c>
      <c r="F11" s="34">
        <f>[4]OTCHET!F9</f>
        <v>43951</v>
      </c>
      <c r="G11" s="35" t="s">
        <v>1</v>
      </c>
      <c r="H11" s="36" t="str">
        <f>+[4]OTCHET!H9</f>
        <v>000 455 464</v>
      </c>
      <c r="I11" s="782">
        <f>+[4]OTCHET!I9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+[4]OTCHET!B12</f>
        <v>Аграрен университет - Пловдив</v>
      </c>
      <c r="C13" s="13"/>
      <c r="D13" s="13"/>
      <c r="E13" s="16" t="str">
        <f>+[4]OTCHET!E12</f>
        <v>код по ЕБК:</v>
      </c>
      <c r="F13" s="38" t="str">
        <f>+[4]OTCHET!F12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+[4]OTCHET!E15</f>
        <v>98</v>
      </c>
      <c r="F15" s="33" t="str">
        <f>[4]OTCHET!F15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5.75" customHeight="1" thickBot="1">
      <c r="A22" s="611">
        <v>10</v>
      </c>
      <c r="B22" s="84" t="s">
        <v>21</v>
      </c>
      <c r="C22" s="85" t="s">
        <v>22</v>
      </c>
      <c r="D22" s="86"/>
      <c r="E22" s="87">
        <f t="shared" ref="E22:J22" si="0">+E23+E25+E36+E37</f>
        <v>0</v>
      </c>
      <c r="F22" s="87">
        <f t="shared" si="0"/>
        <v>16220</v>
      </c>
      <c r="G22" s="88">
        <f t="shared" si="0"/>
        <v>0</v>
      </c>
      <c r="H22" s="89">
        <f t="shared" si="0"/>
        <v>0</v>
      </c>
      <c r="I22" s="89">
        <f t="shared" si="0"/>
        <v>0</v>
      </c>
      <c r="J22" s="90">
        <f t="shared" si="0"/>
        <v>16220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[4]OTCHET!E74</f>
        <v>0</v>
      </c>
      <c r="F26" s="107">
        <f t="shared" si="1"/>
        <v>0</v>
      </c>
      <c r="G26" s="108">
        <f>[4]OTCHET!G74</f>
        <v>0</v>
      </c>
      <c r="H26" s="109">
        <f>[4]OTCHET!H74</f>
        <v>0</v>
      </c>
      <c r="I26" s="109">
        <f>[4]OTCHET!I74</f>
        <v>0</v>
      </c>
      <c r="J26" s="110">
        <f>[4]OTCHET!J74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[4]OTCHET!E75</f>
        <v>0</v>
      </c>
      <c r="F27" s="113">
        <f t="shared" si="1"/>
        <v>0</v>
      </c>
      <c r="G27" s="114">
        <f>[4]OTCHET!G75</f>
        <v>0</v>
      </c>
      <c r="H27" s="115">
        <f>[4]OTCHET!H75</f>
        <v>0</v>
      </c>
      <c r="I27" s="115">
        <f>[4]OTCHET!I75</f>
        <v>0</v>
      </c>
      <c r="J27" s="116">
        <f>[4]OTCHET!J75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[4]OTCHET!E77</f>
        <v>0</v>
      </c>
      <c r="F28" s="119">
        <f t="shared" si="1"/>
        <v>0</v>
      </c>
      <c r="G28" s="120">
        <f>[4]OTCHET!G77</f>
        <v>0</v>
      </c>
      <c r="H28" s="121">
        <f>[4]OTCHET!H77</f>
        <v>0</v>
      </c>
      <c r="I28" s="121">
        <f>[4]OTCHET!I77</f>
        <v>0</v>
      </c>
      <c r="J28" s="122">
        <f>[4]OTCHET!J77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[4]OTCHET!E108</f>
        <v>0</v>
      </c>
      <c r="F31" s="135">
        <f t="shared" si="1"/>
        <v>0</v>
      </c>
      <c r="G31" s="136">
        <f>[4]OTCHET!G108</f>
        <v>0</v>
      </c>
      <c r="H31" s="137">
        <f>[4]OTCHET!H108</f>
        <v>0</v>
      </c>
      <c r="I31" s="137">
        <f>[4]OTCHET!I108</f>
        <v>0</v>
      </c>
      <c r="J31" s="138">
        <f>[4]OTCHET!J108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[4]OTCHET!E112+[4]OTCHET!E121+[4]OTCHET!E137+[4]OTCHET!E138</f>
        <v>0</v>
      </c>
      <c r="F32" s="135">
        <f t="shared" si="1"/>
        <v>0</v>
      </c>
      <c r="G32" s="136">
        <f>[4]OTCHET!G112+[4]OTCHET!G121+[4]OTCHET!G137+[4]OTCHET!G138</f>
        <v>0</v>
      </c>
      <c r="H32" s="137">
        <f>[4]OTCHET!H112+[4]OTCHET!H121+[4]OTCHET!H137+[4]OTCHET!H138</f>
        <v>0</v>
      </c>
      <c r="I32" s="137">
        <f>[4]OTCHET!I112+[4]OTCHET!I121+[4]OTCHET!I137+[4]OTCHET!I138</f>
        <v>0</v>
      </c>
      <c r="J32" s="138">
        <f>[4]OTCHET!J112+[4]OTCHET!J121+[4]OTCHET!J137+[4]OTCHET!J138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[4]OTCHET!E125</f>
        <v>0</v>
      </c>
      <c r="F33" s="97">
        <f t="shared" si="1"/>
        <v>0</v>
      </c>
      <c r="G33" s="98">
        <f>[4]OTCHET!G125</f>
        <v>0</v>
      </c>
      <c r="H33" s="99">
        <f>[4]OTCHET!H125</f>
        <v>0</v>
      </c>
      <c r="I33" s="99">
        <f>[4]OTCHET!I125</f>
        <v>0</v>
      </c>
      <c r="J33" s="100">
        <f>[4]OTCHET!J125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+[4]OTCHET!E139</f>
        <v>0</v>
      </c>
      <c r="F36" s="153">
        <f t="shared" si="1"/>
        <v>0</v>
      </c>
      <c r="G36" s="154">
        <f>+[4]OTCHET!G139</f>
        <v>0</v>
      </c>
      <c r="H36" s="155">
        <f>+[4]OTCHET!H139</f>
        <v>0</v>
      </c>
      <c r="I36" s="155">
        <f>+[4]OTCHET!I139</f>
        <v>0</v>
      </c>
      <c r="J36" s="156">
        <f>+[4]OTCHET!J139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[4]OTCHET!E142+[4]OTCHET!E151+[4]OTCHET!E160</f>
        <v>0</v>
      </c>
      <c r="F37" s="158">
        <f t="shared" si="1"/>
        <v>16220</v>
      </c>
      <c r="G37" s="159">
        <f>[4]OTCHET!G142+[4]OTCHET!G151+[4]OTCHET!G160</f>
        <v>0</v>
      </c>
      <c r="H37" s="160">
        <f>[4]OTCHET!H142+[4]OTCHET!H151+[4]OTCHET!H160</f>
        <v>0</v>
      </c>
      <c r="I37" s="160">
        <f>[4]OTCHET!I142+[4]OTCHET!I151+[4]OTCHET!I160</f>
        <v>0</v>
      </c>
      <c r="J37" s="161">
        <f>[4]OTCHET!J142+[4]OTCHET!J151+[4]OTCHET!J160</f>
        <v>16220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14961</v>
      </c>
      <c r="G38" s="166">
        <f t="shared" si="4"/>
        <v>0</v>
      </c>
      <c r="H38" s="167">
        <f t="shared" si="4"/>
        <v>0</v>
      </c>
      <c r="I38" s="167">
        <f t="shared" si="4"/>
        <v>0</v>
      </c>
      <c r="J38" s="168">
        <f t="shared" si="4"/>
        <v>14961</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14961</v>
      </c>
      <c r="G39" s="172">
        <f t="shared" si="5"/>
        <v>0</v>
      </c>
      <c r="H39" s="173">
        <f t="shared" si="5"/>
        <v>0</v>
      </c>
      <c r="I39" s="173">
        <f t="shared" si="5"/>
        <v>0</v>
      </c>
      <c r="J39" s="174">
        <f t="shared" si="5"/>
        <v>14961</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[4]OTCHET!E187</f>
        <v>0</v>
      </c>
      <c r="F40" s="48">
        <f t="shared" si="1"/>
        <v>13445</v>
      </c>
      <c r="G40" s="45">
        <f>[4]OTCHET!G187</f>
        <v>0</v>
      </c>
      <c r="H40" s="39">
        <f>[4]OTCHET!H187</f>
        <v>0</v>
      </c>
      <c r="I40" s="39">
        <f>[4]OTCHET!I187</f>
        <v>0</v>
      </c>
      <c r="J40" s="40">
        <f>[4]OTCHET!J187</f>
        <v>13445</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[4]OTCHET!E190</f>
        <v>0</v>
      </c>
      <c r="F41" s="49">
        <f t="shared" si="1"/>
        <v>0</v>
      </c>
      <c r="G41" s="46">
        <f>[4]OTCHET!G190</f>
        <v>0</v>
      </c>
      <c r="H41" s="41">
        <f>[4]OTCHET!H190</f>
        <v>0</v>
      </c>
      <c r="I41" s="41">
        <f>[4]OTCHET!I190</f>
        <v>0</v>
      </c>
      <c r="J41" s="42">
        <f>[4]OTCHET!J190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+[4]OTCHET!E196+[4]OTCHET!E204</f>
        <v>0</v>
      </c>
      <c r="F42" s="50">
        <f t="shared" si="1"/>
        <v>1516</v>
      </c>
      <c r="G42" s="47">
        <f>+[4]OTCHET!G196+[4]OTCHET!G204</f>
        <v>0</v>
      </c>
      <c r="H42" s="43">
        <f>+[4]OTCHET!H196+[4]OTCHET!H204</f>
        <v>0</v>
      </c>
      <c r="I42" s="43">
        <f>+[4]OTCHET!I196+[4]OTCHET!I204</f>
        <v>0</v>
      </c>
      <c r="J42" s="44">
        <f>+[4]OTCHET!J196+[4]OTCHET!J204</f>
        <v>1516</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+[4]OTCHET!E205+[4]OTCHET!E223+[4]OTCHET!E271</f>
        <v>0</v>
      </c>
      <c r="F43" s="186">
        <f t="shared" si="1"/>
        <v>0</v>
      </c>
      <c r="G43" s="187">
        <f>+[4]OTCHET!G205+[4]OTCHET!G223+[4]OTCHET!G271</f>
        <v>0</v>
      </c>
      <c r="H43" s="188">
        <f>+[4]OTCHET!H205+[4]OTCHET!H223+[4]OTCHET!H271</f>
        <v>0</v>
      </c>
      <c r="I43" s="188">
        <f>+[4]OTCHET!I205+[4]OTCHET!I223+[4]OTCHET!I271</f>
        <v>0</v>
      </c>
      <c r="J43" s="189">
        <f>+[4]OTCHET!J205+[4]OTCHET!J223+[4]OTCHET!J271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+[4]OTCHET!E227+[4]OTCHET!E233+[4]OTCHET!E236+[4]OTCHET!E237+[4]OTCHET!E238+[4]OTCHET!E239+[4]OTCHET!E240</f>
        <v>0</v>
      </c>
      <c r="F44" s="97">
        <f t="shared" si="1"/>
        <v>0</v>
      </c>
      <c r="G44" s="98">
        <f>+[4]OTCHET!G227+[4]OTCHET!G233+[4]OTCHET!G236+[4]OTCHET!G237+[4]OTCHET!G238+[4]OTCHET!G239+[4]OTCHET!G240</f>
        <v>0</v>
      </c>
      <c r="H44" s="99">
        <f>+[4]OTCHET!H227+[4]OTCHET!H233+[4]OTCHET!H236+[4]OTCHET!H237+[4]OTCHET!H238+[4]OTCHET!H239+[4]OTCHET!H240</f>
        <v>0</v>
      </c>
      <c r="I44" s="99">
        <f>+[4]OTCHET!I227+[4]OTCHET!I233+[4]OTCHET!I236+[4]OTCHET!I237+[4]OTCHET!I238+[4]OTCHET!I239+[4]OTCHET!I240</f>
        <v>0</v>
      </c>
      <c r="J44" s="100">
        <f>+[4]OTCHET!J227+[4]OTCHET!J233+[4]OTCHET!J236+[4]OTCHET!J237+[4]OTCHET!J238+[4]OTCHET!J239+[4]OTCHET!J240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+[4]OTCHET!E236+[4]OTCHET!E237+[4]OTCHET!E238+[4]OTCHET!E239+[4]OTCHET!E243+[4]OTCHET!E244+[4]OTCHET!E248</f>
        <v>0</v>
      </c>
      <c r="F45" s="192">
        <f t="shared" si="1"/>
        <v>0</v>
      </c>
      <c r="G45" s="193">
        <f>+[4]OTCHET!G236+[4]OTCHET!G237+[4]OTCHET!G238+[4]OTCHET!G239+[4]OTCHET!G243+[4]OTCHET!G244+[4]OTCHET!G248</f>
        <v>0</v>
      </c>
      <c r="H45" s="194">
        <f>+[4]OTCHET!H236+[4]OTCHET!H237+[4]OTCHET!H238+[4]OTCHET!H239+[4]OTCHET!H243+[4]OTCHET!H244+[4]OTCHET!H248</f>
        <v>0</v>
      </c>
      <c r="I45" s="19">
        <f>+[4]OTCHET!I236+[4]OTCHET!I237+[4]OTCHET!I238+[4]OTCHET!I239+[4]OTCHET!I243+[4]OTCHET!I244+[4]OTCHET!I248</f>
        <v>0</v>
      </c>
      <c r="J45" s="195">
        <f>+[4]OTCHET!J236+[4]OTCHET!J237+[4]OTCHET!J238+[4]OTCHET!J239+[4]OTCHET!J243+[4]OTCHET!J244+[4]OTCHET!J248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+[4]OTCHET!E255+[4]OTCHET!E256+[4]OTCHET!E257+[4]OTCHET!E258</f>
        <v>0</v>
      </c>
      <c r="F46" s="186">
        <f t="shared" si="1"/>
        <v>0</v>
      </c>
      <c r="G46" s="187">
        <f>+[4]OTCHET!G255+[4]OTCHET!G256+[4]OTCHET!G257+[4]OTCHET!G258</f>
        <v>0</v>
      </c>
      <c r="H46" s="188">
        <f>+[4]OTCHET!H255+[4]OTCHET!H256+[4]OTCHET!H257+[4]OTCHET!H258</f>
        <v>0</v>
      </c>
      <c r="I46" s="188">
        <f>+[4]OTCHET!I255+[4]OTCHET!I256+[4]OTCHET!I257+[4]OTCHET!I258</f>
        <v>0</v>
      </c>
      <c r="J46" s="189">
        <f>+[4]OTCHET!J255+[4]OTCHET!J256+[4]OTCHET!J257+[4]OTCHET!J258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+[4]OTCHET!E256</f>
        <v>0</v>
      </c>
      <c r="F47" s="192">
        <f t="shared" si="1"/>
        <v>0</v>
      </c>
      <c r="G47" s="193">
        <f>+[4]OTCHET!G256</f>
        <v>0</v>
      </c>
      <c r="H47" s="194">
        <f>+[4]OTCHET!H256</f>
        <v>0</v>
      </c>
      <c r="I47" s="19">
        <f>+[4]OTCHET!I256</f>
        <v>0</v>
      </c>
      <c r="J47" s="195">
        <f>+[4]OTCHET!J256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+[4]OTCHET!E265+[4]OTCHET!E269+[4]OTCHET!E270</f>
        <v>0</v>
      </c>
      <c r="F48" s="135">
        <f t="shared" si="1"/>
        <v>0</v>
      </c>
      <c r="G48" s="131">
        <f>+[4]OTCHET!G265+[4]OTCHET!G269+[4]OTCHET!G270</f>
        <v>0</v>
      </c>
      <c r="H48" s="132">
        <f>+[4]OTCHET!H265+[4]OTCHET!H269+[4]OTCHET!H270</f>
        <v>0</v>
      </c>
      <c r="I48" s="132">
        <f>+[4]OTCHET!I265+[4]OTCHET!I269+[4]OTCHET!I270</f>
        <v>0</v>
      </c>
      <c r="J48" s="133">
        <f>+[4]OTCHET!J265+[4]OTCHET!J269+[4]OTCHET!J270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[4]OTCHET!E275+[4]OTCHET!E276+[4]OTCHET!E284+[4]OTCHET!E287</f>
        <v>0</v>
      </c>
      <c r="F49" s="135">
        <f t="shared" si="1"/>
        <v>0</v>
      </c>
      <c r="G49" s="136">
        <f>[4]OTCHET!G275+[4]OTCHET!G276+[4]OTCHET!G284+[4]OTCHET!G287</f>
        <v>0</v>
      </c>
      <c r="H49" s="137">
        <f>[4]OTCHET!H275+[4]OTCHET!H276+[4]OTCHET!H284+[4]OTCHET!H287</f>
        <v>0</v>
      </c>
      <c r="I49" s="137">
        <f>[4]OTCHET!I275+[4]OTCHET!I276+[4]OTCHET!I284+[4]OTCHET!I287</f>
        <v>0</v>
      </c>
      <c r="J49" s="138">
        <f>[4]OTCHET!J275+[4]OTCHET!J276+[4]OTCHET!J284+[4]OTCHET!J287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+[4]OTCHET!E288</f>
        <v>0</v>
      </c>
      <c r="F50" s="135">
        <f t="shared" si="1"/>
        <v>0</v>
      </c>
      <c r="G50" s="136">
        <f>+[4]OTCHET!G288</f>
        <v>0</v>
      </c>
      <c r="H50" s="137">
        <f>+[4]OTCHET!H288</f>
        <v>0</v>
      </c>
      <c r="I50" s="137">
        <f>+[4]OTCHET!I288</f>
        <v>0</v>
      </c>
      <c r="J50" s="138">
        <f>+[4]OTCHET!J288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+[4]OTCHET!E272</f>
        <v>0</v>
      </c>
      <c r="F51" s="97">
        <f>+G51+H51+I51+J51</f>
        <v>0</v>
      </c>
      <c r="G51" s="98">
        <f>+[4]OTCHET!G272</f>
        <v>0</v>
      </c>
      <c r="H51" s="99">
        <f>+[4]OTCHET!H272</f>
        <v>0</v>
      </c>
      <c r="I51" s="99">
        <f>+[4]OTCHET!I272</f>
        <v>0</v>
      </c>
      <c r="J51" s="100">
        <f>+[4]OTCHET!J272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+[4]OTCHET!E293</f>
        <v>0</v>
      </c>
      <c r="F52" s="97">
        <f t="shared" si="1"/>
        <v>0</v>
      </c>
      <c r="G52" s="98">
        <f>+[4]OTCHET!G293</f>
        <v>0</v>
      </c>
      <c r="H52" s="99">
        <f>+[4]OTCHET!H293</f>
        <v>0</v>
      </c>
      <c r="I52" s="99">
        <f>+[4]OTCHET!I293</f>
        <v>0</v>
      </c>
      <c r="J52" s="100">
        <f>+[4]OTCHET!J293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[4]OTCHET!E294</f>
        <v>0</v>
      </c>
      <c r="F53" s="201">
        <f t="shared" si="1"/>
        <v>0</v>
      </c>
      <c r="G53" s="202">
        <f>[4]OTCHET!G294</f>
        <v>0</v>
      </c>
      <c r="H53" s="203">
        <f>[4]OTCHET!H294</f>
        <v>0</v>
      </c>
      <c r="I53" s="203">
        <f>[4]OTCHET!I294</f>
        <v>0</v>
      </c>
      <c r="J53" s="204">
        <f>[4]OTCHET!J294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[4]OTCHET!E296</f>
        <v>0</v>
      </c>
      <c r="F54" s="208">
        <f t="shared" si="1"/>
        <v>0</v>
      </c>
      <c r="G54" s="209">
        <f>[4]OTCHET!G296</f>
        <v>0</v>
      </c>
      <c r="H54" s="210">
        <f>[4]OTCHET!H296</f>
        <v>0</v>
      </c>
      <c r="I54" s="210">
        <f>[4]OTCHET!I296</f>
        <v>0</v>
      </c>
      <c r="J54" s="211">
        <f>[4]OTCHET!J296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+[4]OTCHET!E297</f>
        <v>0</v>
      </c>
      <c r="F55" s="213">
        <f t="shared" si="1"/>
        <v>0</v>
      </c>
      <c r="G55" s="214">
        <f>+[4]OTCHET!G297</f>
        <v>0</v>
      </c>
      <c r="H55" s="215">
        <f>+[4]OTCHET!H297</f>
        <v>0</v>
      </c>
      <c r="I55" s="215">
        <f>+[4]OTCHET!I297</f>
        <v>0</v>
      </c>
      <c r="J55" s="216">
        <f>+[4]OTCHET!J297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94293</v>
      </c>
      <c r="G56" s="220">
        <f t="shared" si="6"/>
        <v>0</v>
      </c>
      <c r="H56" s="221">
        <f t="shared" si="6"/>
        <v>0</v>
      </c>
      <c r="I56" s="21">
        <f t="shared" si="6"/>
        <v>0</v>
      </c>
      <c r="J56" s="222">
        <f t="shared" si="6"/>
        <v>94293</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+[4]OTCHET!E361+[4]OTCHET!E375+[4]OTCHET!E388</f>
        <v>0</v>
      </c>
      <c r="F57" s="223">
        <f t="shared" si="1"/>
        <v>0</v>
      </c>
      <c r="G57" s="224">
        <f>+[4]OTCHET!G361+[4]OTCHET!G375+[4]OTCHET!G388</f>
        <v>0</v>
      </c>
      <c r="H57" s="225">
        <f>+[4]OTCHET!H361+[4]OTCHET!H375+[4]OTCHET!H388</f>
        <v>0</v>
      </c>
      <c r="I57" s="225">
        <f>+[4]OTCHET!I361+[4]OTCHET!I375+[4]OTCHET!I388</f>
        <v>0</v>
      </c>
      <c r="J57" s="226">
        <f>+[4]OTCHET!J361+[4]OTCHET!J375+[4]OTCHET!J388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+[4]OTCHET!E383+[4]OTCHET!E391+[4]OTCHET!E396+[4]OTCHET!E399+[4]OTCHET!E402+[4]OTCHET!E405+[4]OTCHET!E406+[4]OTCHET!E409+[4]OTCHET!E422+[4]OTCHET!E423+[4]OTCHET!E424+[4]OTCHET!E425+[4]OTCHET!E426</f>
        <v>0</v>
      </c>
      <c r="F58" s="227">
        <f t="shared" si="1"/>
        <v>94293</v>
      </c>
      <c r="G58" s="228">
        <f>+[4]OTCHET!G383+[4]OTCHET!G391+[4]OTCHET!G396+[4]OTCHET!G399+[4]OTCHET!G402+[4]OTCHET!G405+[4]OTCHET!G406+[4]OTCHET!G409+[4]OTCHET!G422+[4]OTCHET!G423+[4]OTCHET!G424+[4]OTCHET!G425+[4]OTCHET!G426</f>
        <v>0</v>
      </c>
      <c r="H58" s="229">
        <f>+[4]OTCHET!H383+[4]OTCHET!H391+[4]OTCHET!H396+[4]OTCHET!H399+[4]OTCHET!H402+[4]OTCHET!H405+[4]OTCHET!H406+[4]OTCHET!H409+[4]OTCHET!H422+[4]OTCHET!H423+[4]OTCHET!H424+[4]OTCHET!H425+[4]OTCHET!H426</f>
        <v>0</v>
      </c>
      <c r="I58" s="229">
        <f>+[4]OTCHET!I383+[4]OTCHET!I391+[4]OTCHET!I396+[4]OTCHET!I399+[4]OTCHET!I402+[4]OTCHET!I405+[4]OTCHET!I406+[4]OTCHET!I409+[4]OTCHET!I422+[4]OTCHET!I423+[4]OTCHET!I424+[4]OTCHET!I425+[4]OTCHET!I426</f>
        <v>0</v>
      </c>
      <c r="J58" s="230">
        <f>+[4]OTCHET!J383+[4]OTCHET!J391+[4]OTCHET!J396+[4]OTCHET!J399+[4]OTCHET!J402+[4]OTCHET!J405+[4]OTCHET!J406+[4]OTCHET!J409+[4]OTCHET!J422+[4]OTCHET!J423+[4]OTCHET!J424+[4]OTCHET!J425+[4]OTCHET!J426</f>
        <v>94293</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+[4]OTCHET!E422+[4]OTCHET!E423+[4]OTCHET!E424+[4]OTCHET!E425+[4]OTCHET!E426</f>
        <v>0</v>
      </c>
      <c r="F59" s="231">
        <f t="shared" si="1"/>
        <v>0</v>
      </c>
      <c r="G59" s="232">
        <f>+[4]OTCHET!G422+[4]OTCHET!G423+[4]OTCHET!G424+[4]OTCHET!G425+[4]OTCHET!G426</f>
        <v>0</v>
      </c>
      <c r="H59" s="233">
        <f>+[4]OTCHET!H422+[4]OTCHET!H423+[4]OTCHET!H424+[4]OTCHET!H425+[4]OTCHET!H426</f>
        <v>0</v>
      </c>
      <c r="I59" s="233">
        <f>+[4]OTCHET!I422+[4]OTCHET!I423+[4]OTCHET!I424+[4]OTCHET!I425+[4]OTCHET!I426</f>
        <v>0</v>
      </c>
      <c r="J59" s="234">
        <f>+[4]OTCHET!J422+[4]OTCHET!J423+[4]OTCHET!J424+[4]OTCHET!J425+[4]OTCHET!J426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[4]OTCHET!E405</f>
        <v>0</v>
      </c>
      <c r="F60" s="237">
        <f t="shared" si="1"/>
        <v>0</v>
      </c>
      <c r="G60" s="238">
        <f>[4]OTCHET!G405</f>
        <v>0</v>
      </c>
      <c r="H60" s="239">
        <f>[4]OTCHET!H405</f>
        <v>0</v>
      </c>
      <c r="I60" s="239">
        <f>[4]OTCHET!I405</f>
        <v>0</v>
      </c>
      <c r="J60" s="240">
        <f>[4]OTCHET!J405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[4]OTCHET!E412</f>
        <v>0</v>
      </c>
      <c r="F62" s="158">
        <f t="shared" si="1"/>
        <v>0</v>
      </c>
      <c r="G62" s="159">
        <f>[4]OTCHET!G412</f>
        <v>0</v>
      </c>
      <c r="H62" s="160">
        <f>[4]OTCHET!H412</f>
        <v>0</v>
      </c>
      <c r="I62" s="160">
        <f>[4]OTCHET!I412</f>
        <v>0</v>
      </c>
      <c r="J62" s="161">
        <f>[4]OTCHET!J412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+[4]OTCHET!E249</f>
        <v>0</v>
      </c>
      <c r="F63" s="246">
        <f t="shared" si="1"/>
        <v>0</v>
      </c>
      <c r="G63" s="247">
        <f>+[4]OTCHET!G249</f>
        <v>0</v>
      </c>
      <c r="H63" s="248">
        <f>+[4]OTCHET!H249</f>
        <v>0</v>
      </c>
      <c r="I63" s="248">
        <f>+[4]OTCHET!I249</f>
        <v>0</v>
      </c>
      <c r="J63" s="249">
        <f>+[4]OTCHET!J249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95552</v>
      </c>
      <c r="G64" s="253">
        <f t="shared" si="7"/>
        <v>0</v>
      </c>
      <c r="H64" s="254">
        <f t="shared" si="7"/>
        <v>0</v>
      </c>
      <c r="I64" s="254">
        <f t="shared" si="7"/>
        <v>0</v>
      </c>
      <c r="J64" s="255">
        <f t="shared" si="7"/>
        <v>95552</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-95552</v>
      </c>
      <c r="G66" s="262">
        <f t="shared" ref="G66" si="9">SUM(+G68+G76+G77+G84+G85+G86+G89+G90+G91+G92+G93+G94+G95)</f>
        <v>0</v>
      </c>
      <c r="H66" s="263">
        <f>SUM(+H68+H76+H77+H84+H85+H86+H89+H90+H91+H92+H93+H94+H95)</f>
        <v>0</v>
      </c>
      <c r="I66" s="263">
        <f>SUM(+I68+I76+I77+I84+I85+I86+I89+I90+I91+I92+I93+I94+I95)</f>
        <v>0</v>
      </c>
      <c r="J66" s="264">
        <f>SUM(+J68+J76+J77+J84+J85+J86+J89+J90+J91+J92+J93+J94+J95)</f>
        <v>-95552</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+[4]OTCHET!E482+[4]OTCHET!E483+[4]OTCHET!E486+[4]OTCHET!E487+[4]OTCHET!E490+[4]OTCHET!E491+[4]OTCHET!E495</f>
        <v>0</v>
      </c>
      <c r="F69" s="272">
        <f t="shared" si="1"/>
        <v>0</v>
      </c>
      <c r="G69" s="273">
        <f>+[4]OTCHET!G482+[4]OTCHET!G483+[4]OTCHET!G486+[4]OTCHET!G487+[4]OTCHET!G490+[4]OTCHET!G491+[4]OTCHET!G495</f>
        <v>0</v>
      </c>
      <c r="H69" s="274">
        <f>+[4]OTCHET!H482+[4]OTCHET!H483+[4]OTCHET!H486+[4]OTCHET!H487+[4]OTCHET!H490+[4]OTCHET!H491+[4]OTCHET!H495</f>
        <v>0</v>
      </c>
      <c r="I69" s="274">
        <f>+[4]OTCHET!I482+[4]OTCHET!I483+[4]OTCHET!I486+[4]OTCHET!I487+[4]OTCHET!I490+[4]OTCHET!I491+[4]OTCHET!I495</f>
        <v>0</v>
      </c>
      <c r="J69" s="275">
        <f>+[4]OTCHET!J482+[4]OTCHET!J483+[4]OTCHET!J486+[4]OTCHET!J487+[4]OTCHET!J490+[4]OTCHET!J491+[4]OTCHET!J495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+[4]OTCHET!E484+[4]OTCHET!E485+[4]OTCHET!E488+[4]OTCHET!E489+[4]OTCHET!E492+[4]OTCHET!E493+[4]OTCHET!E494+[4]OTCHET!E496</f>
        <v>0</v>
      </c>
      <c r="F70" s="277">
        <f t="shared" si="1"/>
        <v>0</v>
      </c>
      <c r="G70" s="278">
        <f>+[4]OTCHET!G484+[4]OTCHET!G485+[4]OTCHET!G488+[4]OTCHET!G489+[4]OTCHET!G492+[4]OTCHET!G493+[4]OTCHET!G494+[4]OTCHET!G496</f>
        <v>0</v>
      </c>
      <c r="H70" s="279">
        <f>+[4]OTCHET!H484+[4]OTCHET!H485+[4]OTCHET!H488+[4]OTCHET!H489+[4]OTCHET!H492+[4]OTCHET!H493+[4]OTCHET!H494+[4]OTCHET!H496</f>
        <v>0</v>
      </c>
      <c r="I70" s="279">
        <f>+[4]OTCHET!I484+[4]OTCHET!I485+[4]OTCHET!I488+[4]OTCHET!I489+[4]OTCHET!I492+[4]OTCHET!I493+[4]OTCHET!I494+[4]OTCHET!I496</f>
        <v>0</v>
      </c>
      <c r="J70" s="280">
        <f>+[4]OTCHET!J484+[4]OTCHET!J485+[4]OTCHET!J488+[4]OTCHET!J489+[4]OTCHET!J492+[4]OTCHET!J493+[4]OTCHET!J494+[4]OTCHET!J496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+[4]OTCHET!E497</f>
        <v>0</v>
      </c>
      <c r="F71" s="277">
        <f t="shared" si="1"/>
        <v>0</v>
      </c>
      <c r="G71" s="278">
        <f>+[4]OTCHET!G497</f>
        <v>0</v>
      </c>
      <c r="H71" s="279">
        <f>+[4]OTCHET!H497</f>
        <v>0</v>
      </c>
      <c r="I71" s="279">
        <f>+[4]OTCHET!I497</f>
        <v>0</v>
      </c>
      <c r="J71" s="280">
        <f>+[4]OTCHET!J497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+[4]OTCHET!E502</f>
        <v>0</v>
      </c>
      <c r="F72" s="277">
        <f t="shared" si="1"/>
        <v>0</v>
      </c>
      <c r="G72" s="278">
        <f>+[4]OTCHET!G502</f>
        <v>0</v>
      </c>
      <c r="H72" s="279">
        <f>+[4]OTCHET!H502</f>
        <v>0</v>
      </c>
      <c r="I72" s="279">
        <f>+[4]OTCHET!I502</f>
        <v>0</v>
      </c>
      <c r="J72" s="280">
        <f>+[4]OTCHET!J502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+[4]OTCHET!E542</f>
        <v>0</v>
      </c>
      <c r="F73" s="277">
        <f t="shared" si="1"/>
        <v>0</v>
      </c>
      <c r="G73" s="278">
        <f>+[4]OTCHET!G542</f>
        <v>0</v>
      </c>
      <c r="H73" s="279">
        <f>+[4]OTCHET!H542</f>
        <v>0</v>
      </c>
      <c r="I73" s="279">
        <f>+[4]OTCHET!I542</f>
        <v>0</v>
      </c>
      <c r="J73" s="280">
        <f>+[4]OTCHET!J542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+[4]OTCHET!E581+[4]OTCHET!E582</f>
        <v>0</v>
      </c>
      <c r="F74" s="277">
        <f t="shared" si="1"/>
        <v>0</v>
      </c>
      <c r="G74" s="278">
        <f>+[4]OTCHET!G581+[4]OTCHET!G582</f>
        <v>0</v>
      </c>
      <c r="H74" s="279">
        <f>+[4]OTCHET!H581+[4]OTCHET!H582</f>
        <v>0</v>
      </c>
      <c r="I74" s="279">
        <f>+[4]OTCHET!I581+[4]OTCHET!I582</f>
        <v>0</v>
      </c>
      <c r="J74" s="280">
        <f>+[4]OTCHET!J581+[4]OTCHET!J582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+[4]OTCHET!E583+[4]OTCHET!E584+[4]OTCHET!E585</f>
        <v>0</v>
      </c>
      <c r="F75" s="283">
        <f t="shared" si="1"/>
        <v>0</v>
      </c>
      <c r="G75" s="284">
        <f>+[4]OTCHET!G583+[4]OTCHET!G584+[4]OTCHET!G585</f>
        <v>0</v>
      </c>
      <c r="H75" s="285">
        <f>+[4]OTCHET!H583+[4]OTCHET!H584+[4]OTCHET!H585</f>
        <v>0</v>
      </c>
      <c r="I75" s="285">
        <f>+[4]OTCHET!I583+[4]OTCHET!I584+[4]OTCHET!I585</f>
        <v>0</v>
      </c>
      <c r="J75" s="286">
        <f>+[4]OTCHET!J583+[4]OTCHET!J584+[4]OTCHET!J585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[4]OTCHET!E461</f>
        <v>0</v>
      </c>
      <c r="F76" s="223">
        <f t="shared" si="1"/>
        <v>0</v>
      </c>
      <c r="G76" s="224">
        <f>[4]OTCHET!G461</f>
        <v>0</v>
      </c>
      <c r="H76" s="225">
        <f>[4]OTCHET!H461</f>
        <v>0</v>
      </c>
      <c r="I76" s="225">
        <f>[4]OTCHET!I461</f>
        <v>0</v>
      </c>
      <c r="J76" s="226">
        <f>[4]OTCHET!J461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+[4]OTCHET!E466+[4]OTCHET!E469</f>
        <v>0</v>
      </c>
      <c r="F78" s="272">
        <f t="shared" si="1"/>
        <v>0</v>
      </c>
      <c r="G78" s="273">
        <f>+[4]OTCHET!G466+[4]OTCHET!G469</f>
        <v>0</v>
      </c>
      <c r="H78" s="274">
        <f>+[4]OTCHET!H466+[4]OTCHET!H469</f>
        <v>0</v>
      </c>
      <c r="I78" s="274">
        <f>+[4]OTCHET!I466+[4]OTCHET!I469</f>
        <v>0</v>
      </c>
      <c r="J78" s="275">
        <f>+[4]OTCHET!J466+[4]OTCHET!J469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+[4]OTCHET!E467+[4]OTCHET!E470</f>
        <v>0</v>
      </c>
      <c r="F79" s="277">
        <f t="shared" si="1"/>
        <v>0</v>
      </c>
      <c r="G79" s="278">
        <f>+[4]OTCHET!G467+[4]OTCHET!G470</f>
        <v>0</v>
      </c>
      <c r="H79" s="279">
        <f>+[4]OTCHET!H467+[4]OTCHET!H470</f>
        <v>0</v>
      </c>
      <c r="I79" s="279">
        <f>+[4]OTCHET!I467+[4]OTCHET!I470</f>
        <v>0</v>
      </c>
      <c r="J79" s="280">
        <f>+[4]OTCHET!J467+[4]OTCHET!J470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[4]OTCHET!E471</f>
        <v>0</v>
      </c>
      <c r="F80" s="277">
        <f t="shared" si="1"/>
        <v>0</v>
      </c>
      <c r="G80" s="278">
        <f>[4]OTCHET!G471</f>
        <v>0</v>
      </c>
      <c r="H80" s="279">
        <f>[4]OTCHET!H471</f>
        <v>0</v>
      </c>
      <c r="I80" s="279">
        <f>[4]OTCHET!I471</f>
        <v>0</v>
      </c>
      <c r="J80" s="280">
        <f>[4]OTCHET!J471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+[4]OTCHET!E479</f>
        <v>0</v>
      </c>
      <c r="F82" s="277">
        <f t="shared" si="1"/>
        <v>0</v>
      </c>
      <c r="G82" s="278">
        <f>+[4]OTCHET!G479</f>
        <v>0</v>
      </c>
      <c r="H82" s="279">
        <f>+[4]OTCHET!H479</f>
        <v>0</v>
      </c>
      <c r="I82" s="279">
        <f>+[4]OTCHET!I479</f>
        <v>0</v>
      </c>
      <c r="J82" s="280">
        <f>+[4]OTCHET!J479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+[4]OTCHET!E480</f>
        <v>0</v>
      </c>
      <c r="F83" s="283">
        <f t="shared" si="1"/>
        <v>0</v>
      </c>
      <c r="G83" s="284">
        <f>+[4]OTCHET!G480</f>
        <v>0</v>
      </c>
      <c r="H83" s="285">
        <f>+[4]OTCHET!H480</f>
        <v>0</v>
      </c>
      <c r="I83" s="285">
        <f>+[4]OTCHET!I480</f>
        <v>0</v>
      </c>
      <c r="J83" s="286">
        <f>+[4]OTCHET!J480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[4]OTCHET!E535</f>
        <v>0</v>
      </c>
      <c r="F84" s="223">
        <f t="shared" si="1"/>
        <v>0</v>
      </c>
      <c r="G84" s="224">
        <f>[4]OTCHET!G535</f>
        <v>0</v>
      </c>
      <c r="H84" s="225">
        <f>[4]OTCHET!H535</f>
        <v>0</v>
      </c>
      <c r="I84" s="225">
        <f>[4]OTCHET!I535</f>
        <v>0</v>
      </c>
      <c r="J84" s="226">
        <f>[4]OTCHET!J535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[4]OTCHET!E536</f>
        <v>0</v>
      </c>
      <c r="F85" s="227">
        <f t="shared" si="1"/>
        <v>0</v>
      </c>
      <c r="G85" s="228">
        <f>[4]OTCHET!G536</f>
        <v>0</v>
      </c>
      <c r="H85" s="229">
        <f>[4]OTCHET!H536</f>
        <v>0</v>
      </c>
      <c r="I85" s="229">
        <f>[4]OTCHET!I536</f>
        <v>0</v>
      </c>
      <c r="J85" s="230">
        <f>[4]OTCHET!J536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-99400</v>
      </c>
      <c r="G86" s="232">
        <f t="shared" ref="G86" si="15">+G87+G88</f>
        <v>0</v>
      </c>
      <c r="H86" s="233">
        <f>+H87+H88</f>
        <v>0</v>
      </c>
      <c r="I86" s="233">
        <f>+I87+I88</f>
        <v>0</v>
      </c>
      <c r="J86" s="234">
        <f>+J87+J88</f>
        <v>-99400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+[4]OTCHET!E503+[4]OTCHET!E512+[4]OTCHET!E516+[4]OTCHET!E543</f>
        <v>0</v>
      </c>
      <c r="F87" s="272">
        <f t="shared" si="1"/>
        <v>0</v>
      </c>
      <c r="G87" s="273">
        <f>+[4]OTCHET!G503+[4]OTCHET!G512+[4]OTCHET!G516+[4]OTCHET!G543</f>
        <v>0</v>
      </c>
      <c r="H87" s="274">
        <f>+[4]OTCHET!H503+[4]OTCHET!H512+[4]OTCHET!H516+[4]OTCHET!H543</f>
        <v>0</v>
      </c>
      <c r="I87" s="274">
        <f>+[4]OTCHET!I503+[4]OTCHET!I512+[4]OTCHET!I516+[4]OTCHET!I543</f>
        <v>0</v>
      </c>
      <c r="J87" s="275">
        <f>+[4]OTCHET!J503+[4]OTCHET!J512+[4]OTCHET!J516+[4]OTCHET!J543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+[4]OTCHET!E521+[4]OTCHET!E524+[4]OTCHET!E544</f>
        <v>0</v>
      </c>
      <c r="F88" s="283">
        <f t="shared" si="1"/>
        <v>-99400</v>
      </c>
      <c r="G88" s="284">
        <f>+[4]OTCHET!G521+[4]OTCHET!G524+[4]OTCHET!G544</f>
        <v>0</v>
      </c>
      <c r="H88" s="285">
        <f>+[4]OTCHET!H521+[4]OTCHET!H524+[4]OTCHET!H544</f>
        <v>0</v>
      </c>
      <c r="I88" s="285">
        <f>+[4]OTCHET!I521+[4]OTCHET!I524+[4]OTCHET!I544</f>
        <v>0</v>
      </c>
      <c r="J88" s="286">
        <f>+[4]OTCHET!J521+[4]OTCHET!J524+[4]OTCHET!J544</f>
        <v>-99400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[4]OTCHET!E531</f>
        <v>0</v>
      </c>
      <c r="F89" s="223">
        <f t="shared" ref="F89:F96" si="17">+G89+H89+I89+J89</f>
        <v>3848</v>
      </c>
      <c r="G89" s="224">
        <f>[4]OTCHET!G531</f>
        <v>0</v>
      </c>
      <c r="H89" s="225">
        <f>[4]OTCHET!H531</f>
        <v>0</v>
      </c>
      <c r="I89" s="225">
        <f>[4]OTCHET!I531</f>
        <v>0</v>
      </c>
      <c r="J89" s="226">
        <f>[4]OTCHET!J531</f>
        <v>3848</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+[4]OTCHET!E567+[4]OTCHET!E568+[4]OTCHET!E569+[4]OTCHET!E570+[4]OTCHET!E571+[4]OTCHET!E572</f>
        <v>0</v>
      </c>
      <c r="F90" s="227">
        <f t="shared" si="17"/>
        <v>0</v>
      </c>
      <c r="G90" s="228">
        <f>+[4]OTCHET!G567+[4]OTCHET!G568+[4]OTCHET!G569+[4]OTCHET!G570+[4]OTCHET!G571+[4]OTCHET!G572</f>
        <v>0</v>
      </c>
      <c r="H90" s="229">
        <f>+[4]OTCHET!H567+[4]OTCHET!H568+[4]OTCHET!H569+[4]OTCHET!H570+[4]OTCHET!H571+[4]OTCHET!H572</f>
        <v>0</v>
      </c>
      <c r="I90" s="229">
        <f>+[4]OTCHET!I567+[4]OTCHET!I568+[4]OTCHET!I569+[4]OTCHET!I570+[4]OTCHET!I571+[4]OTCHET!I572</f>
        <v>0</v>
      </c>
      <c r="J90" s="230">
        <f>+[4]OTCHET!J567+[4]OTCHET!J568+[4]OTCHET!J569+[4]OTCHET!J570+[4]OTCHET!J571+[4]OTCHET!J572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+[4]OTCHET!E573+[4]OTCHET!E574+[4]OTCHET!E575+[4]OTCHET!E576+[4]OTCHET!E577+[4]OTCHET!E578+[4]OTCHET!E579</f>
        <v>0</v>
      </c>
      <c r="F91" s="135">
        <f t="shared" si="17"/>
        <v>0</v>
      </c>
      <c r="G91" s="136">
        <f>+[4]OTCHET!G573+[4]OTCHET!G574+[4]OTCHET!G575+[4]OTCHET!G576+[4]OTCHET!G577+[4]OTCHET!G578+[4]OTCHET!G579</f>
        <v>0</v>
      </c>
      <c r="H91" s="137">
        <f>+[4]OTCHET!H573+[4]OTCHET!H574+[4]OTCHET!H575+[4]OTCHET!H576+[4]OTCHET!H577+[4]OTCHET!H578+[4]OTCHET!H579</f>
        <v>0</v>
      </c>
      <c r="I91" s="137">
        <f>+[4]OTCHET!I573+[4]OTCHET!I574+[4]OTCHET!I575+[4]OTCHET!I576+[4]OTCHET!I577+[4]OTCHET!I578+[4]OTCHET!I579</f>
        <v>0</v>
      </c>
      <c r="J91" s="138">
        <f>+[4]OTCHET!J573+[4]OTCHET!J574+[4]OTCHET!J575+[4]OTCHET!J576+[4]OTCHET!J577+[4]OTCHET!J578+[4]OTCHET!J579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+[4]OTCHET!E580</f>
        <v>0</v>
      </c>
      <c r="F92" s="135">
        <f t="shared" si="17"/>
        <v>0</v>
      </c>
      <c r="G92" s="136">
        <f>+[4]OTCHET!G580</f>
        <v>0</v>
      </c>
      <c r="H92" s="137">
        <f>+[4]OTCHET!H580</f>
        <v>0</v>
      </c>
      <c r="I92" s="137">
        <f>+[4]OTCHET!I580</f>
        <v>0</v>
      </c>
      <c r="J92" s="138">
        <f>+[4]OTCHET!J580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+[4]OTCHET!E587+[4]OTCHET!E588</f>
        <v>0</v>
      </c>
      <c r="F93" s="135">
        <f t="shared" si="17"/>
        <v>0</v>
      </c>
      <c r="G93" s="136">
        <f>+[4]OTCHET!G587+[4]OTCHET!G588</f>
        <v>0</v>
      </c>
      <c r="H93" s="137">
        <f>+[4]OTCHET!H587+[4]OTCHET!H588</f>
        <v>0</v>
      </c>
      <c r="I93" s="137">
        <f>+[4]OTCHET!I587+[4]OTCHET!I588</f>
        <v>0</v>
      </c>
      <c r="J93" s="138">
        <f>+[4]OTCHET!J587+[4]OTCHET!J588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+[4]OTCHET!E589+[4]OTCHET!E590</f>
        <v>0</v>
      </c>
      <c r="F94" s="135">
        <f t="shared" si="17"/>
        <v>0</v>
      </c>
      <c r="G94" s="136">
        <f>+[4]OTCHET!G589+[4]OTCHET!G590</f>
        <v>0</v>
      </c>
      <c r="H94" s="137">
        <f>+[4]OTCHET!H589+[4]OTCHET!H590</f>
        <v>0</v>
      </c>
      <c r="I94" s="137">
        <f>+[4]OTCHET!I589+[4]OTCHET!I590</f>
        <v>0</v>
      </c>
      <c r="J94" s="138">
        <f>+[4]OTCHET!J589+[4]OTCHET!J590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[4]OTCHET!E591</f>
        <v>0</v>
      </c>
      <c r="F95" s="97">
        <f t="shared" si="17"/>
        <v>0</v>
      </c>
      <c r="G95" s="98">
        <f>[4]OTCHET!G591</f>
        <v>0</v>
      </c>
      <c r="H95" s="99">
        <f>[4]OTCHET!H591</f>
        <v>0</v>
      </c>
      <c r="I95" s="99">
        <f>[4]OTCHET!I591</f>
        <v>0</v>
      </c>
      <c r="J95" s="100">
        <f>[4]OTCHET!J591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+[4]OTCHET!E594</f>
        <v>0</v>
      </c>
      <c r="F96" s="293">
        <f t="shared" si="17"/>
        <v>0</v>
      </c>
      <c r="G96" s="294">
        <f>+[4]OTCHET!G594</f>
        <v>0</v>
      </c>
      <c r="H96" s="295">
        <f>+[4]OTCHET!H594</f>
        <v>0</v>
      </c>
      <c r="I96" s="295">
        <f>+[4]OTCHET!I594</f>
        <v>0</v>
      </c>
      <c r="J96" s="296">
        <f>+[4]OTCHET!J594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+[4]OTCHET!H605</f>
        <v>vani2223@abv.bg</v>
      </c>
      <c r="C107" s="300"/>
      <c r="D107" s="300"/>
      <c r="E107" s="24"/>
      <c r="F107" s="304"/>
      <c r="G107" s="31" t="str">
        <f>+[4]OTCHET!E605</f>
        <v>032/654331</v>
      </c>
      <c r="H107" s="31" t="str">
        <f>+[4]OTCHET!F605</f>
        <v>032/654331</v>
      </c>
      <c r="I107" s="305"/>
      <c r="J107" s="37">
        <f>+[4]OTCHET!B605</f>
        <v>43958</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+[4]OTCHET!D603</f>
        <v>Иванка Налджиян</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+[4]OTCHET!G600</f>
        <v>Иванка Налджиян</v>
      </c>
      <c r="F114" s="779"/>
      <c r="G114" s="320"/>
      <c r="H114" s="18"/>
      <c r="I114" s="779" t="str">
        <f>+[4]OTCHET!G603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3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TBB983074:TBE983093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6" zoomScale="70" zoomScaleNormal="70" workbookViewId="0">
      <selection activeCell="H13" sqref="H13"/>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УНИВЕРСИТЕТ-ПЛОВДИВ</v>
      </c>
      <c r="C11" s="11"/>
      <c r="D11" s="11"/>
      <c r="E11" s="12" t="s">
        <v>0</v>
      </c>
      <c r="F11" s="34">
        <f>[5]OTCHET!F9</f>
        <v>43951</v>
      </c>
      <c r="G11" s="35" t="s">
        <v>1</v>
      </c>
      <c r="H11" s="36">
        <f>+[5]OTCHET!H9</f>
        <v>455464</v>
      </c>
      <c r="I11" s="782">
        <f>+[5]OTCHET!I9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+[5]OTCHET!B12</f>
        <v>Аграрен университет - Пловдив</v>
      </c>
      <c r="C13" s="13"/>
      <c r="D13" s="13"/>
      <c r="E13" s="16" t="str">
        <f>+[5]OTCHET!E12</f>
        <v>код по ЕБК:</v>
      </c>
      <c r="F13" s="38" t="str">
        <f>+[5]OTCHET!F12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+[5]OTCHET!E15</f>
        <v>42</v>
      </c>
      <c r="F15" s="33" t="str">
        <f>[5]OTCHET!F15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56509</v>
      </c>
      <c r="G22" s="88">
        <f t="shared" si="0"/>
        <v>0</v>
      </c>
      <c r="H22" s="89">
        <f t="shared" si="0"/>
        <v>0</v>
      </c>
      <c r="I22" s="89">
        <f t="shared" si="0"/>
        <v>0</v>
      </c>
      <c r="J22" s="90">
        <f t="shared" si="0"/>
        <v>56509</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[5]OTCHET!E74</f>
        <v>0</v>
      </c>
      <c r="F26" s="107">
        <f t="shared" si="1"/>
        <v>0</v>
      </c>
      <c r="G26" s="108">
        <f>[5]OTCHET!G74</f>
        <v>0</v>
      </c>
      <c r="H26" s="109">
        <f>[5]OTCHET!H74</f>
        <v>0</v>
      </c>
      <c r="I26" s="109">
        <f>[5]OTCHET!I74</f>
        <v>0</v>
      </c>
      <c r="J26" s="110">
        <f>[5]OTCHET!J74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[5]OTCHET!E75</f>
        <v>0</v>
      </c>
      <c r="F27" s="113">
        <f t="shared" si="1"/>
        <v>0</v>
      </c>
      <c r="G27" s="114">
        <f>[5]OTCHET!G75</f>
        <v>0</v>
      </c>
      <c r="H27" s="115">
        <f>[5]OTCHET!H75</f>
        <v>0</v>
      </c>
      <c r="I27" s="115">
        <f>[5]OTCHET!I75</f>
        <v>0</v>
      </c>
      <c r="J27" s="116">
        <f>[5]OTCHET!J75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[5]OTCHET!E77</f>
        <v>0</v>
      </c>
      <c r="F28" s="119">
        <f t="shared" si="1"/>
        <v>0</v>
      </c>
      <c r="G28" s="120">
        <f>[5]OTCHET!G77</f>
        <v>0</v>
      </c>
      <c r="H28" s="121">
        <f>[5]OTCHET!H77</f>
        <v>0</v>
      </c>
      <c r="I28" s="121">
        <f>[5]OTCHET!I77</f>
        <v>0</v>
      </c>
      <c r="J28" s="122">
        <f>[5]OTCHET!J77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[5]OTCHET!E108</f>
        <v>0</v>
      </c>
      <c r="F31" s="135">
        <f t="shared" si="1"/>
        <v>0</v>
      </c>
      <c r="G31" s="136">
        <f>[5]OTCHET!G108</f>
        <v>0</v>
      </c>
      <c r="H31" s="137">
        <f>[5]OTCHET!H108</f>
        <v>0</v>
      </c>
      <c r="I31" s="137">
        <f>[5]OTCHET!I108</f>
        <v>0</v>
      </c>
      <c r="J31" s="138">
        <f>[5]OTCHET!J108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[5]OTCHET!E125</f>
        <v>0</v>
      </c>
      <c r="F33" s="97">
        <f t="shared" si="1"/>
        <v>0</v>
      </c>
      <c r="G33" s="98">
        <f>[5]OTCHET!G125</f>
        <v>0</v>
      </c>
      <c r="H33" s="99">
        <f>[5]OTCHET!H125</f>
        <v>0</v>
      </c>
      <c r="I33" s="99">
        <f>[5]OTCHET!I125</f>
        <v>0</v>
      </c>
      <c r="J33" s="100">
        <f>[5]OTCHET!J125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+[5]OTCHET!E139</f>
        <v>0</v>
      </c>
      <c r="F36" s="153">
        <f t="shared" si="1"/>
        <v>0</v>
      </c>
      <c r="G36" s="154">
        <f>+[5]OTCHET!G139</f>
        <v>0</v>
      </c>
      <c r="H36" s="155">
        <f>+[5]OTCHET!H139</f>
        <v>0</v>
      </c>
      <c r="I36" s="155">
        <f>+[5]OTCHET!I139</f>
        <v>0</v>
      </c>
      <c r="J36" s="156">
        <f>+[5]OTCHET!J139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[5]OTCHET!E142+[5]OTCHET!E151+[5]OTCHET!E160</f>
        <v>0</v>
      </c>
      <c r="F37" s="158">
        <f t="shared" si="1"/>
        <v>56509</v>
      </c>
      <c r="G37" s="159">
        <f>[5]OTCHET!G142+[5]OTCHET!G151+[5]OTCHET!G160</f>
        <v>0</v>
      </c>
      <c r="H37" s="160">
        <f>[5]OTCHET!H142+[5]OTCHET!H151+[5]OTCHET!H160</f>
        <v>0</v>
      </c>
      <c r="I37" s="160">
        <f>[5]OTCHET!I142+[5]OTCHET!I151+[5]OTCHET!I160</f>
        <v>0</v>
      </c>
      <c r="J37" s="161">
        <f>[5]OTCHET!J142+[5]OTCHET!J151+[5]OTCHET!J160</f>
        <v>56509</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19217</v>
      </c>
      <c r="G38" s="166">
        <f t="shared" si="4"/>
        <v>0</v>
      </c>
      <c r="H38" s="167">
        <f t="shared" si="4"/>
        <v>0</v>
      </c>
      <c r="I38" s="167">
        <f t="shared" si="4"/>
        <v>0</v>
      </c>
      <c r="J38" s="168">
        <f t="shared" si="4"/>
        <v>19217</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[5]OTCHET!E187</f>
        <v>0</v>
      </c>
      <c r="F40" s="48">
        <f t="shared" si="1"/>
        <v>0</v>
      </c>
      <c r="G40" s="45">
        <f>[5]OTCHET!G187</f>
        <v>0</v>
      </c>
      <c r="H40" s="39">
        <f>[5]OTCHET!H187</f>
        <v>0</v>
      </c>
      <c r="I40" s="39">
        <f>[5]OTCHET!I187</f>
        <v>0</v>
      </c>
      <c r="J40" s="40">
        <f>[5]OTCHET!J187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+[5]OTCHET!E196+[5]OTCHET!E204</f>
        <v>0</v>
      </c>
      <c r="F42" s="50">
        <f t="shared" si="1"/>
        <v>0</v>
      </c>
      <c r="G42" s="47">
        <f>+[5]OTCHET!G196+[5]OTCHET!G204</f>
        <v>0</v>
      </c>
      <c r="H42" s="43">
        <f>+[5]OTCHET!H196+[5]OTCHET!H204</f>
        <v>0</v>
      </c>
      <c r="I42" s="43">
        <f>+[5]OTCHET!I196+[5]OTCHET!I204</f>
        <v>0</v>
      </c>
      <c r="J42" s="44">
        <f>+[5]OTCHET!J196+[5]OTCHET!J204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+[5]OTCHET!E205+[5]OTCHET!E223+[5]OTCHET!E271</f>
        <v>0</v>
      </c>
      <c r="F43" s="186">
        <f t="shared" si="1"/>
        <v>19217</v>
      </c>
      <c r="G43" s="187">
        <f>+[5]OTCHET!G205+[5]OTCHET!G223+[5]OTCHET!G271</f>
        <v>0</v>
      </c>
      <c r="H43" s="188">
        <f>+[5]OTCHET!H205+[5]OTCHET!H223+[5]OTCHET!H271</f>
        <v>0</v>
      </c>
      <c r="I43" s="188">
        <f>+[5]OTCHET!I205+[5]OTCHET!I223+[5]OTCHET!I271</f>
        <v>0</v>
      </c>
      <c r="J43" s="189">
        <f>+[5]OTCHET!J205+[5]OTCHET!J223+[5]OTCHET!J271</f>
        <v>19217</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+[5]OTCHET!E255+[5]OTCHET!E256+[5]OTCHET!E257+[5]OTCHET!E258</f>
        <v>0</v>
      </c>
      <c r="F46" s="186">
        <f t="shared" si="1"/>
        <v>0</v>
      </c>
      <c r="G46" s="187">
        <f>+[5]OTCHET!G255+[5]OTCHET!G256+[5]OTCHET!G257+[5]OTCHET!G258</f>
        <v>0</v>
      </c>
      <c r="H46" s="188">
        <f>+[5]OTCHET!H255+[5]OTCHET!H256+[5]OTCHET!H257+[5]OTCHET!H258</f>
        <v>0</v>
      </c>
      <c r="I46" s="188">
        <f>+[5]OTCHET!I255+[5]OTCHET!I256+[5]OTCHET!I257+[5]OTCHET!I258</f>
        <v>0</v>
      </c>
      <c r="J46" s="189">
        <f>+[5]OTCHET!J255+[5]OTCHET!J256+[5]OTCHET!J257+[5]OTCHET!J258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+[5]OTCHET!E256</f>
        <v>0</v>
      </c>
      <c r="F47" s="192">
        <f t="shared" si="1"/>
        <v>0</v>
      </c>
      <c r="G47" s="193">
        <f>+[5]OTCHET!G256</f>
        <v>0</v>
      </c>
      <c r="H47" s="194">
        <f>+[5]OTCHET!H256</f>
        <v>0</v>
      </c>
      <c r="I47" s="19">
        <f>+[5]OTCHET!I256</f>
        <v>0</v>
      </c>
      <c r="J47" s="195">
        <f>+[5]OTCHET!J256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+[5]OTCHET!E297</f>
        <v>0</v>
      </c>
      <c r="F55" s="213">
        <f t="shared" si="1"/>
        <v>0</v>
      </c>
      <c r="G55" s="214">
        <f>+[5]OTCHET!G297</f>
        <v>0</v>
      </c>
      <c r="H55" s="215">
        <f>+[5]OTCHET!H297</f>
        <v>0</v>
      </c>
      <c r="I55" s="215">
        <f>+[5]OTCHET!I297</f>
        <v>0</v>
      </c>
      <c r="J55" s="216">
        <f>+[5]OTCHET!J297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2968</v>
      </c>
      <c r="G56" s="220">
        <f t="shared" si="6"/>
        <v>0</v>
      </c>
      <c r="H56" s="221">
        <f t="shared" si="6"/>
        <v>0</v>
      </c>
      <c r="I56" s="21">
        <f t="shared" si="6"/>
        <v>0</v>
      </c>
      <c r="J56" s="222">
        <f t="shared" si="6"/>
        <v>2968</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2968</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2968</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[5]OTCHET!E412</f>
        <v>0</v>
      </c>
      <c r="F62" s="158">
        <f t="shared" si="1"/>
        <v>0</v>
      </c>
      <c r="G62" s="159">
        <f>[5]OTCHET!G412</f>
        <v>0</v>
      </c>
      <c r="H62" s="160">
        <f>[5]OTCHET!H412</f>
        <v>0</v>
      </c>
      <c r="I62" s="160">
        <f>[5]OTCHET!I412</f>
        <v>0</v>
      </c>
      <c r="J62" s="161">
        <f>[5]OTCHET!J412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40260</v>
      </c>
      <c r="G64" s="253">
        <f t="shared" si="7"/>
        <v>0</v>
      </c>
      <c r="H64" s="254">
        <f t="shared" si="7"/>
        <v>0</v>
      </c>
      <c r="I64" s="254">
        <f t="shared" si="7"/>
        <v>0</v>
      </c>
      <c r="J64" s="255">
        <f t="shared" si="7"/>
        <v>40260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-40260</v>
      </c>
      <c r="G66" s="262">
        <f t="shared" ref="G66" si="9">SUM(+G68+G76+G77+G84+G85+G86+G89+G90+G91+G92+G93+G94+G95)</f>
        <v>0</v>
      </c>
      <c r="H66" s="263">
        <f>SUM(+H68+H76+H77+H84+H85+H86+H89+H90+H91+H92+H93+H94+H95)</f>
        <v>0</v>
      </c>
      <c r="I66" s="263">
        <f>SUM(+I68+I76+I77+I84+I85+I86+I89+I90+I91+I92+I93+I94+I95)</f>
        <v>0</v>
      </c>
      <c r="J66" s="264">
        <f>SUM(+J68+J76+J77+J84+J85+J86+J89+J90+J91+J92+J93+J94+J95)</f>
        <v>-40260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+[5]OTCHET!E497</f>
        <v>0</v>
      </c>
      <c r="F71" s="277">
        <f t="shared" si="1"/>
        <v>0</v>
      </c>
      <c r="G71" s="278">
        <f>+[5]OTCHET!G497</f>
        <v>0</v>
      </c>
      <c r="H71" s="279">
        <f>+[5]OTCHET!H497</f>
        <v>0</v>
      </c>
      <c r="I71" s="279">
        <f>+[5]OTCHET!I497</f>
        <v>0</v>
      </c>
      <c r="J71" s="280">
        <f>+[5]OTCHET!J497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+[5]OTCHET!E502</f>
        <v>0</v>
      </c>
      <c r="F72" s="277">
        <f t="shared" si="1"/>
        <v>0</v>
      </c>
      <c r="G72" s="278">
        <f>+[5]OTCHET!G502</f>
        <v>0</v>
      </c>
      <c r="H72" s="279">
        <f>+[5]OTCHET!H502</f>
        <v>0</v>
      </c>
      <c r="I72" s="279">
        <f>+[5]OTCHET!I502</f>
        <v>0</v>
      </c>
      <c r="J72" s="280">
        <f>+[5]OTCHET!J502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+[5]OTCHET!E542</f>
        <v>0</v>
      </c>
      <c r="F73" s="277">
        <f t="shared" si="1"/>
        <v>0</v>
      </c>
      <c r="G73" s="278">
        <f>+[5]OTCHET!G542</f>
        <v>0</v>
      </c>
      <c r="H73" s="279">
        <f>+[5]OTCHET!H542</f>
        <v>0</v>
      </c>
      <c r="I73" s="279">
        <f>+[5]OTCHET!I542</f>
        <v>0</v>
      </c>
      <c r="J73" s="280">
        <f>+[5]OTCHET!J542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[5]OTCHET!E461</f>
        <v>0</v>
      </c>
      <c r="F76" s="223">
        <f t="shared" si="1"/>
        <v>0</v>
      </c>
      <c r="G76" s="224">
        <f>[5]OTCHET!G461</f>
        <v>0</v>
      </c>
      <c r="H76" s="225">
        <f>[5]OTCHET!H461</f>
        <v>0</v>
      </c>
      <c r="I76" s="225">
        <f>[5]OTCHET!I461</f>
        <v>0</v>
      </c>
      <c r="J76" s="226">
        <f>[5]OTCHET!J461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[5]OTCHET!E471</f>
        <v>0</v>
      </c>
      <c r="F80" s="277">
        <f t="shared" si="1"/>
        <v>0</v>
      </c>
      <c r="G80" s="278">
        <f>[5]OTCHET!G471</f>
        <v>0</v>
      </c>
      <c r="H80" s="279">
        <f>[5]OTCHET!H471</f>
        <v>0</v>
      </c>
      <c r="I80" s="279">
        <f>[5]OTCHET!I471</f>
        <v>0</v>
      </c>
      <c r="J80" s="280">
        <f>[5]OTCHET!J471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+[5]OTCHET!E479</f>
        <v>0</v>
      </c>
      <c r="F82" s="277">
        <f t="shared" si="1"/>
        <v>0</v>
      </c>
      <c r="G82" s="278">
        <f>+[5]OTCHET!G479</f>
        <v>0</v>
      </c>
      <c r="H82" s="279">
        <f>+[5]OTCHET!H479</f>
        <v>0</v>
      </c>
      <c r="I82" s="279">
        <f>+[5]OTCHET!I479</f>
        <v>0</v>
      </c>
      <c r="J82" s="280">
        <f>+[5]OTCHET!J479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+[5]OTCHET!E480</f>
        <v>0</v>
      </c>
      <c r="F83" s="283">
        <f t="shared" si="1"/>
        <v>0</v>
      </c>
      <c r="G83" s="284">
        <f>+[5]OTCHET!G480</f>
        <v>0</v>
      </c>
      <c r="H83" s="285">
        <f>+[5]OTCHET!H480</f>
        <v>0</v>
      </c>
      <c r="I83" s="285">
        <f>+[5]OTCHET!I480</f>
        <v>0</v>
      </c>
      <c r="J83" s="286">
        <f>+[5]OTCHET!J480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[5]OTCHET!E535</f>
        <v>0</v>
      </c>
      <c r="F84" s="223">
        <f t="shared" si="1"/>
        <v>0</v>
      </c>
      <c r="G84" s="224">
        <f>[5]OTCHET!G535</f>
        <v>0</v>
      </c>
      <c r="H84" s="225">
        <f>[5]OTCHET!H535</f>
        <v>0</v>
      </c>
      <c r="I84" s="225">
        <f>[5]OTCHET!I535</f>
        <v>0</v>
      </c>
      <c r="J84" s="226">
        <f>[5]OTCHET!J535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[5]OTCHET!E536</f>
        <v>0</v>
      </c>
      <c r="F85" s="227">
        <f t="shared" si="1"/>
        <v>0</v>
      </c>
      <c r="G85" s="228">
        <f>[5]OTCHET!G536</f>
        <v>0</v>
      </c>
      <c r="H85" s="229">
        <f>[5]OTCHET!H536</f>
        <v>0</v>
      </c>
      <c r="I85" s="229">
        <f>[5]OTCHET!I536</f>
        <v>0</v>
      </c>
      <c r="J85" s="230">
        <f>[5]OTCHET!J536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-40260</v>
      </c>
      <c r="G86" s="232">
        <f t="shared" ref="G86" si="15">+G87+G88</f>
        <v>0</v>
      </c>
      <c r="H86" s="233">
        <f>+H87+H88</f>
        <v>0</v>
      </c>
      <c r="I86" s="233">
        <f>+I87+I88</f>
        <v>0</v>
      </c>
      <c r="J86" s="234">
        <f>+J87+J88</f>
        <v>-40260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+[5]OTCHET!E521+[5]OTCHET!E524+[5]OTCHET!E544</f>
        <v>0</v>
      </c>
      <c r="F88" s="283">
        <f t="shared" si="1"/>
        <v>-40260</v>
      </c>
      <c r="G88" s="284">
        <f>+[5]OTCHET!G521+[5]OTCHET!G524+[5]OTCHET!G544</f>
        <v>0</v>
      </c>
      <c r="H88" s="285">
        <f>+[5]OTCHET!H521+[5]OTCHET!H524+[5]OTCHET!H544</f>
        <v>0</v>
      </c>
      <c r="I88" s="285">
        <f>+[5]OTCHET!I521+[5]OTCHET!I524+[5]OTCHET!I544</f>
        <v>0</v>
      </c>
      <c r="J88" s="286">
        <f>+[5]OTCHET!J521+[5]OTCHET!J524+[5]OTCHET!J544</f>
        <v>-40260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[5]OTCHET!E531</f>
        <v>0</v>
      </c>
      <c r="F89" s="223">
        <f t="shared" ref="F89:F96" si="17">+G89+H89+I89+J89</f>
        <v>0</v>
      </c>
      <c r="G89" s="224">
        <f>[5]OTCHET!G531</f>
        <v>0</v>
      </c>
      <c r="H89" s="225">
        <f>[5]OTCHET!H531</f>
        <v>0</v>
      </c>
      <c r="I89" s="225">
        <f>[5]OTCHET!I531</f>
        <v>0</v>
      </c>
      <c r="J89" s="226">
        <f>[5]OTCHET!J531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+[5]OTCHET!E580</f>
        <v>0</v>
      </c>
      <c r="F92" s="135">
        <f t="shared" si="17"/>
        <v>0</v>
      </c>
      <c r="G92" s="136">
        <f>+[5]OTCHET!G580</f>
        <v>0</v>
      </c>
      <c r="H92" s="137">
        <f>+[5]OTCHET!H580</f>
        <v>0</v>
      </c>
      <c r="I92" s="137">
        <f>+[5]OTCHET!I580</f>
        <v>0</v>
      </c>
      <c r="J92" s="138">
        <f>+[5]OTCHET!J580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[5]OTCHET!E591</f>
        <v>0</v>
      </c>
      <c r="F95" s="97">
        <f t="shared" si="17"/>
        <v>0</v>
      </c>
      <c r="G95" s="98">
        <f>[5]OTCHET!G591</f>
        <v>0</v>
      </c>
      <c r="H95" s="99">
        <f>[5]OTCHET!H591</f>
        <v>0</v>
      </c>
      <c r="I95" s="99">
        <f>[5]OTCHET!I591</f>
        <v>0</v>
      </c>
      <c r="J95" s="100">
        <f>[5]OTCHET!J591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+[5]OTCHET!E594</f>
        <v>0</v>
      </c>
      <c r="F96" s="293">
        <f t="shared" si="17"/>
        <v>0</v>
      </c>
      <c r="G96" s="294">
        <f>+[5]OTCHET!G594</f>
        <v>0</v>
      </c>
      <c r="H96" s="295">
        <f>+[5]OTCHET!H594</f>
        <v>0</v>
      </c>
      <c r="I96" s="295">
        <f>+[5]OTCHET!I594</f>
        <v>0</v>
      </c>
      <c r="J96" s="296">
        <f>+[5]OTCHET!J594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+[5]OTCHET!H605</f>
        <v>vani2223@abv.bg</v>
      </c>
      <c r="C107" s="300"/>
      <c r="D107" s="300"/>
      <c r="E107" s="24"/>
      <c r="F107" s="304"/>
      <c r="G107" s="31" t="str">
        <f>+[5]OTCHET!E605</f>
        <v>032/654331</v>
      </c>
      <c r="H107" s="31" t="str">
        <f>+[5]OTCHET!F605</f>
        <v>032/654331</v>
      </c>
      <c r="I107" s="305"/>
      <c r="J107" s="37">
        <f>+[5]OTCHET!B605</f>
        <v>43958</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+[5]OTCHET!D603</f>
        <v>Иванка Налджиян</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+[5]OTCHET!G600</f>
        <v>Иванка Налджиян</v>
      </c>
      <c r="F114" s="779"/>
      <c r="G114" s="320"/>
      <c r="H114" s="18"/>
      <c r="I114" s="779" t="str">
        <f>+[5]OTCHET!G603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2025-04-26T08:53:04Z</dcterms:modified>
</cp:coreProperties>
</file>