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risteva D\ОТЧЕТИ 2021\ЗА ПУБЛИКУВАНЕ\"/>
    </mc:Choice>
  </mc:AlternateContent>
  <bookViews>
    <workbookView xWindow="480" yWindow="90" windowWidth="27795" windowHeight="12330" activeTab="4"/>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62913"/>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F91" i="10" s="1"/>
  <c r="E91" i="10"/>
  <c r="J90" i="10"/>
  <c r="I90" i="10"/>
  <c r="H90" i="10"/>
  <c r="G90" i="10"/>
  <c r="E90" i="10"/>
  <c r="J89" i="10"/>
  <c r="I89" i="10"/>
  <c r="H89" i="10"/>
  <c r="G89" i="10"/>
  <c r="E89" i="10"/>
  <c r="J88" i="10"/>
  <c r="J86" i="10" s="1"/>
  <c r="I88" i="10"/>
  <c r="H88" i="10"/>
  <c r="G88" i="10"/>
  <c r="E88" i="10"/>
  <c r="J87" i="10"/>
  <c r="I87" i="10"/>
  <c r="I86" i="10" s="1"/>
  <c r="H87" i="10"/>
  <c r="G87" i="10"/>
  <c r="F87" i="10" s="1"/>
  <c r="E87" i="10"/>
  <c r="M86" i="10"/>
  <c r="L86" i="10"/>
  <c r="K86" i="10"/>
  <c r="H86" i="10"/>
  <c r="J85" i="10"/>
  <c r="I85" i="10"/>
  <c r="H85" i="10"/>
  <c r="G85" i="10"/>
  <c r="F85" i="10" s="1"/>
  <c r="E85" i="10"/>
  <c r="J84" i="10"/>
  <c r="I84" i="10"/>
  <c r="H84" i="10"/>
  <c r="G84" i="10"/>
  <c r="E84" i="10"/>
  <c r="J83" i="10"/>
  <c r="I83" i="10"/>
  <c r="H83" i="10"/>
  <c r="F83" i="10" s="1"/>
  <c r="G83" i="10"/>
  <c r="E83" i="10"/>
  <c r="J82" i="10"/>
  <c r="I82" i="10"/>
  <c r="H82" i="10"/>
  <c r="G82" i="10"/>
  <c r="E82" i="10"/>
  <c r="F81" i="10"/>
  <c r="J80" i="10"/>
  <c r="I80" i="10"/>
  <c r="H80" i="10"/>
  <c r="G80" i="10"/>
  <c r="E80" i="10"/>
  <c r="J79" i="10"/>
  <c r="I79" i="10"/>
  <c r="H79" i="10"/>
  <c r="G79" i="10"/>
  <c r="E79" i="10"/>
  <c r="J78" i="10"/>
  <c r="I78" i="10"/>
  <c r="H78" i="10"/>
  <c r="G78" i="10"/>
  <c r="E78" i="10"/>
  <c r="E77" i="10" s="1"/>
  <c r="M77" i="10"/>
  <c r="L77" i="10"/>
  <c r="K77" i="10"/>
  <c r="H77" i="10"/>
  <c r="M76" i="10"/>
  <c r="L76" i="10"/>
  <c r="K76" i="10"/>
  <c r="J76" i="10"/>
  <c r="I76" i="10"/>
  <c r="H76" i="10"/>
  <c r="G76" i="10"/>
  <c r="E76" i="10"/>
  <c r="M75" i="10"/>
  <c r="L75" i="10"/>
  <c r="K75" i="10"/>
  <c r="J75" i="10"/>
  <c r="F75" i="10" s="1"/>
  <c r="I75" i="10"/>
  <c r="H75" i="10"/>
  <c r="G75" i="10"/>
  <c r="E75" i="10"/>
  <c r="M74" i="10"/>
  <c r="L74" i="10"/>
  <c r="K74" i="10"/>
  <c r="J74" i="10"/>
  <c r="I74" i="10"/>
  <c r="H74" i="10"/>
  <c r="G74" i="10"/>
  <c r="E74" i="10"/>
  <c r="M73" i="10"/>
  <c r="L73" i="10"/>
  <c r="K73" i="10"/>
  <c r="J73" i="10"/>
  <c r="I73" i="10"/>
  <c r="H73" i="10"/>
  <c r="G73" i="10"/>
  <c r="E73" i="10"/>
  <c r="M72" i="10"/>
  <c r="L72" i="10"/>
  <c r="K72" i="10"/>
  <c r="J72" i="10"/>
  <c r="I72" i="10"/>
  <c r="H72" i="10"/>
  <c r="G72" i="10"/>
  <c r="E72" i="10"/>
  <c r="E68" i="10" s="1"/>
  <c r="M71" i="10"/>
  <c r="L71" i="10"/>
  <c r="K71" i="10"/>
  <c r="J71" i="10"/>
  <c r="I71" i="10"/>
  <c r="H71" i="10"/>
  <c r="G71" i="10"/>
  <c r="F71" i="10"/>
  <c r="E71" i="10"/>
  <c r="M70" i="10"/>
  <c r="L70" i="10"/>
  <c r="K70" i="10"/>
  <c r="J70" i="10"/>
  <c r="I70" i="10"/>
  <c r="H70" i="10"/>
  <c r="G70" i="10"/>
  <c r="F70" i="10" s="1"/>
  <c r="E70" i="10"/>
  <c r="M69" i="10"/>
  <c r="L69" i="10"/>
  <c r="L68" i="10" s="1"/>
  <c r="L66" i="10" s="1"/>
  <c r="K69" i="10"/>
  <c r="K68" i="10" s="1"/>
  <c r="K66" i="10" s="1"/>
  <c r="J69" i="10"/>
  <c r="I69" i="10"/>
  <c r="H69" i="10"/>
  <c r="H68" i="10" s="1"/>
  <c r="G69" i="10"/>
  <c r="E69" i="10"/>
  <c r="M68" i="10"/>
  <c r="M66" i="10" s="1"/>
  <c r="I68" i="10"/>
  <c r="F67" i="10"/>
  <c r="J63" i="10"/>
  <c r="I63" i="10"/>
  <c r="H63" i="10"/>
  <c r="G63" i="10"/>
  <c r="E63" i="10"/>
  <c r="J62" i="10"/>
  <c r="I62" i="10"/>
  <c r="H62" i="10"/>
  <c r="G62" i="10"/>
  <c r="F62" i="10" s="1"/>
  <c r="E62" i="10"/>
  <c r="F61" i="10"/>
  <c r="J60" i="10"/>
  <c r="I60" i="10"/>
  <c r="H60" i="10"/>
  <c r="G60" i="10"/>
  <c r="E60" i="10"/>
  <c r="J59" i="10"/>
  <c r="I59" i="10"/>
  <c r="H59" i="10"/>
  <c r="G59" i="10"/>
  <c r="F59" i="10" s="1"/>
  <c r="E59" i="10"/>
  <c r="J58" i="10"/>
  <c r="I58" i="10"/>
  <c r="H58" i="10"/>
  <c r="H56" i="10" s="1"/>
  <c r="G58" i="10"/>
  <c r="E58" i="10"/>
  <c r="J57" i="10"/>
  <c r="I57" i="10"/>
  <c r="I56" i="10" s="1"/>
  <c r="H57" i="10"/>
  <c r="G57" i="10"/>
  <c r="E57" i="10"/>
  <c r="E56" i="10" s="1"/>
  <c r="M56" i="10"/>
  <c r="L56" i="10"/>
  <c r="K56" i="10"/>
  <c r="J55" i="10"/>
  <c r="I55" i="10"/>
  <c r="H55" i="10"/>
  <c r="G55" i="10"/>
  <c r="F55" i="10"/>
  <c r="E55" i="10"/>
  <c r="J54" i="10"/>
  <c r="I54" i="10"/>
  <c r="H54" i="10"/>
  <c r="F54" i="10" s="1"/>
  <c r="G54" i="10"/>
  <c r="E54" i="10"/>
  <c r="J53" i="10"/>
  <c r="I53" i="10"/>
  <c r="H53" i="10"/>
  <c r="G53" i="10"/>
  <c r="F53" i="10" s="1"/>
  <c r="E53" i="10"/>
  <c r="J52" i="10"/>
  <c r="I52" i="10"/>
  <c r="H52" i="10"/>
  <c r="G52" i="10"/>
  <c r="E52" i="10"/>
  <c r="J51" i="10"/>
  <c r="I51" i="10"/>
  <c r="H51" i="10"/>
  <c r="F51" i="10" s="1"/>
  <c r="G51" i="10"/>
  <c r="E51" i="10"/>
  <c r="J50" i="10"/>
  <c r="I50" i="10"/>
  <c r="H50" i="10"/>
  <c r="G50" i="10"/>
  <c r="E50" i="10"/>
  <c r="J49" i="10"/>
  <c r="I49" i="10"/>
  <c r="H49" i="10"/>
  <c r="G49" i="10"/>
  <c r="E49" i="10"/>
  <c r="J48" i="10"/>
  <c r="I48" i="10"/>
  <c r="H48" i="10"/>
  <c r="F48" i="10" s="1"/>
  <c r="G48" i="10"/>
  <c r="E48" i="10"/>
  <c r="J47" i="10"/>
  <c r="I47" i="10"/>
  <c r="H47" i="10"/>
  <c r="G47" i="10"/>
  <c r="F47" i="10" s="1"/>
  <c r="E47" i="10"/>
  <c r="J46" i="10"/>
  <c r="I46" i="10"/>
  <c r="H46" i="10"/>
  <c r="G46" i="10"/>
  <c r="E46" i="10"/>
  <c r="J45" i="10"/>
  <c r="I45" i="10"/>
  <c r="H45" i="10"/>
  <c r="G45" i="10"/>
  <c r="E45" i="10"/>
  <c r="J44" i="10"/>
  <c r="I44" i="10"/>
  <c r="H44" i="10"/>
  <c r="G44" i="10"/>
  <c r="E44" i="10"/>
  <c r="J43" i="10"/>
  <c r="I43" i="10"/>
  <c r="H43" i="10"/>
  <c r="G43" i="10"/>
  <c r="F43" i="10"/>
  <c r="E43" i="10"/>
  <c r="J42" i="10"/>
  <c r="I42" i="10"/>
  <c r="H42" i="10"/>
  <c r="F42" i="10" s="1"/>
  <c r="G42" i="10"/>
  <c r="E42" i="10"/>
  <c r="J41" i="10"/>
  <c r="I41" i="10"/>
  <c r="H41" i="10"/>
  <c r="G41" i="10"/>
  <c r="F41" i="10" s="1"/>
  <c r="E41" i="10"/>
  <c r="J40" i="10"/>
  <c r="I40" i="10"/>
  <c r="H40" i="10"/>
  <c r="G40" i="10"/>
  <c r="G39" i="10" s="1"/>
  <c r="G38" i="10" s="1"/>
  <c r="E40" i="10"/>
  <c r="J39" i="10"/>
  <c r="M38" i="10"/>
  <c r="L38" i="10"/>
  <c r="K38" i="10"/>
  <c r="J37" i="10"/>
  <c r="I37" i="10"/>
  <c r="H37" i="10"/>
  <c r="G37" i="10"/>
  <c r="E37" i="10"/>
  <c r="J36" i="10"/>
  <c r="I36" i="10"/>
  <c r="H36" i="10"/>
  <c r="G36" i="10"/>
  <c r="F36" i="10" s="1"/>
  <c r="E36" i="10"/>
  <c r="F35" i="10"/>
  <c r="F34" i="10"/>
  <c r="J33" i="10"/>
  <c r="J25" i="10" s="1"/>
  <c r="J22" i="10" s="1"/>
  <c r="I33" i="10"/>
  <c r="H33" i="10"/>
  <c r="G33" i="10"/>
  <c r="E33" i="10"/>
  <c r="J32" i="10"/>
  <c r="I32" i="10"/>
  <c r="H32" i="10"/>
  <c r="G32" i="10"/>
  <c r="E32" i="10"/>
  <c r="J31" i="10"/>
  <c r="I31" i="10"/>
  <c r="H31" i="10"/>
  <c r="G31" i="10"/>
  <c r="E31" i="10"/>
  <c r="J30" i="10"/>
  <c r="I30" i="10"/>
  <c r="F30" i="10" s="1"/>
  <c r="H30" i="10"/>
  <c r="G30" i="10"/>
  <c r="E30" i="10"/>
  <c r="J29" i="10"/>
  <c r="I29" i="10"/>
  <c r="H29" i="10"/>
  <c r="G29" i="10"/>
  <c r="E29" i="10"/>
  <c r="J28" i="10"/>
  <c r="I28" i="10"/>
  <c r="H28" i="10"/>
  <c r="G28" i="10"/>
  <c r="E28" i="10"/>
  <c r="J27" i="10"/>
  <c r="I27" i="10"/>
  <c r="H27" i="10"/>
  <c r="G27" i="10"/>
  <c r="E27" i="10"/>
  <c r="J26" i="10"/>
  <c r="I26" i="10"/>
  <c r="I25" i="10" s="1"/>
  <c r="H26" i="10"/>
  <c r="G26" i="10"/>
  <c r="E26" i="10"/>
  <c r="M25" i="10"/>
  <c r="M22" i="10" s="1"/>
  <c r="M64" i="10" s="1"/>
  <c r="M65" i="10" s="1"/>
  <c r="L25" i="10"/>
  <c r="K25" i="10"/>
  <c r="H25" i="10"/>
  <c r="F24" i="10"/>
  <c r="J23" i="10"/>
  <c r="I23" i="10"/>
  <c r="H23" i="10"/>
  <c r="H22" i="10" s="1"/>
  <c r="G23" i="10"/>
  <c r="E23" i="10"/>
  <c r="L22" i="10"/>
  <c r="L64" i="10" s="1"/>
  <c r="L65" i="10" s="1"/>
  <c r="K22" i="10"/>
  <c r="K64" i="10" s="1"/>
  <c r="F15" i="10"/>
  <c r="E15" i="10"/>
  <c r="F13" i="10"/>
  <c r="E13" i="10"/>
  <c r="B13" i="10"/>
  <c r="I11" i="10"/>
  <c r="H11" i="10"/>
  <c r="F11" i="10"/>
  <c r="B11" i="10"/>
  <c r="B8" i="10"/>
  <c r="I114" i="9"/>
  <c r="E114" i="9"/>
  <c r="E110" i="9"/>
  <c r="J107" i="9"/>
  <c r="H107" i="9"/>
  <c r="G107" i="9"/>
  <c r="B107" i="9"/>
  <c r="J96" i="9"/>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F91" i="9" s="1"/>
  <c r="E91" i="9"/>
  <c r="J90" i="9"/>
  <c r="I90" i="9"/>
  <c r="H90" i="9"/>
  <c r="G90" i="9"/>
  <c r="E90" i="9"/>
  <c r="J89" i="9"/>
  <c r="I89" i="9"/>
  <c r="H89" i="9"/>
  <c r="G89" i="9"/>
  <c r="E89" i="9"/>
  <c r="J88" i="9"/>
  <c r="J86" i="9" s="1"/>
  <c r="I88" i="9"/>
  <c r="H88" i="9"/>
  <c r="G88" i="9"/>
  <c r="E88" i="9"/>
  <c r="E86" i="9" s="1"/>
  <c r="J87" i="9"/>
  <c r="I87" i="9"/>
  <c r="H87" i="9"/>
  <c r="G87" i="9"/>
  <c r="F87" i="9" s="1"/>
  <c r="E87" i="9"/>
  <c r="M86" i="9"/>
  <c r="L86" i="9"/>
  <c r="K86" i="9"/>
  <c r="K66" i="9" s="1"/>
  <c r="H86" i="9"/>
  <c r="J85" i="9"/>
  <c r="I85" i="9"/>
  <c r="H85" i="9"/>
  <c r="F85" i="9" s="1"/>
  <c r="G85" i="9"/>
  <c r="E85" i="9"/>
  <c r="J84" i="9"/>
  <c r="I84" i="9"/>
  <c r="H84" i="9"/>
  <c r="G84" i="9"/>
  <c r="E84" i="9"/>
  <c r="J83" i="9"/>
  <c r="I83" i="9"/>
  <c r="H83" i="9"/>
  <c r="G83" i="9"/>
  <c r="E83" i="9"/>
  <c r="J82" i="9"/>
  <c r="I82" i="9"/>
  <c r="H82" i="9"/>
  <c r="G82" i="9"/>
  <c r="E82" i="9"/>
  <c r="F81" i="9"/>
  <c r="J80" i="9"/>
  <c r="I80" i="9"/>
  <c r="H80" i="9"/>
  <c r="G80" i="9"/>
  <c r="F80" i="9" s="1"/>
  <c r="E80" i="9"/>
  <c r="J79" i="9"/>
  <c r="I79" i="9"/>
  <c r="H79" i="9"/>
  <c r="H77" i="9" s="1"/>
  <c r="G79" i="9"/>
  <c r="E79" i="9"/>
  <c r="J78" i="9"/>
  <c r="I78" i="9"/>
  <c r="H78" i="9"/>
  <c r="G78" i="9"/>
  <c r="E78" i="9"/>
  <c r="M77" i="9"/>
  <c r="L77" i="9"/>
  <c r="K77" i="9"/>
  <c r="M76" i="9"/>
  <c r="L76" i="9"/>
  <c r="K76" i="9"/>
  <c r="J76" i="9"/>
  <c r="I76" i="9"/>
  <c r="H76" i="9"/>
  <c r="G76" i="9"/>
  <c r="E76" i="9"/>
  <c r="M75" i="9"/>
  <c r="L75" i="9"/>
  <c r="K75" i="9"/>
  <c r="J75" i="9"/>
  <c r="I75" i="9"/>
  <c r="H75" i="9"/>
  <c r="G75" i="9"/>
  <c r="E75" i="9"/>
  <c r="M74" i="9"/>
  <c r="L74" i="9"/>
  <c r="K74" i="9"/>
  <c r="J74" i="9"/>
  <c r="I74" i="9"/>
  <c r="H74" i="9"/>
  <c r="G74" i="9"/>
  <c r="E74" i="9"/>
  <c r="M73" i="9"/>
  <c r="L73" i="9"/>
  <c r="K73" i="9"/>
  <c r="J73" i="9"/>
  <c r="I73" i="9"/>
  <c r="H73" i="9"/>
  <c r="G73" i="9"/>
  <c r="E73" i="9"/>
  <c r="M72" i="9"/>
  <c r="L72" i="9"/>
  <c r="K72" i="9"/>
  <c r="J72" i="9"/>
  <c r="I72" i="9"/>
  <c r="H72" i="9"/>
  <c r="G72" i="9"/>
  <c r="E72" i="9"/>
  <c r="M71" i="9"/>
  <c r="L71" i="9"/>
  <c r="K71" i="9"/>
  <c r="J71" i="9"/>
  <c r="I71" i="9"/>
  <c r="F71" i="9" s="1"/>
  <c r="H71" i="9"/>
  <c r="G71" i="9"/>
  <c r="E71" i="9"/>
  <c r="M70" i="9"/>
  <c r="L70" i="9"/>
  <c r="K70" i="9"/>
  <c r="J70" i="9"/>
  <c r="I70" i="9"/>
  <c r="H70" i="9"/>
  <c r="G70" i="9"/>
  <c r="E70" i="9"/>
  <c r="M69" i="9"/>
  <c r="L69" i="9"/>
  <c r="L68" i="9" s="1"/>
  <c r="L66" i="9" s="1"/>
  <c r="K69" i="9"/>
  <c r="J69" i="9"/>
  <c r="I69" i="9"/>
  <c r="H69" i="9"/>
  <c r="H68" i="9" s="1"/>
  <c r="G69" i="9"/>
  <c r="E69" i="9"/>
  <c r="E68" i="9" s="1"/>
  <c r="M68" i="9"/>
  <c r="K68" i="9"/>
  <c r="F67" i="9"/>
  <c r="J63" i="9"/>
  <c r="I63" i="9"/>
  <c r="H63" i="9"/>
  <c r="G63" i="9"/>
  <c r="E63" i="9"/>
  <c r="J62" i="9"/>
  <c r="J56" i="9" s="1"/>
  <c r="I62" i="9"/>
  <c r="H62" i="9"/>
  <c r="G62" i="9"/>
  <c r="E62" i="9"/>
  <c r="F61" i="9"/>
  <c r="J60" i="9"/>
  <c r="I60" i="9"/>
  <c r="H60" i="9"/>
  <c r="G60" i="9"/>
  <c r="E60" i="9"/>
  <c r="J59" i="9"/>
  <c r="I59" i="9"/>
  <c r="H59" i="9"/>
  <c r="G59" i="9"/>
  <c r="E59" i="9"/>
  <c r="J58" i="9"/>
  <c r="I58" i="9"/>
  <c r="H58" i="9"/>
  <c r="G58" i="9"/>
  <c r="E58" i="9"/>
  <c r="J57" i="9"/>
  <c r="I57" i="9"/>
  <c r="H57" i="9"/>
  <c r="H56" i="9" s="1"/>
  <c r="G57" i="9"/>
  <c r="E57" i="9"/>
  <c r="M56" i="9"/>
  <c r="L56" i="9"/>
  <c r="K56" i="9"/>
  <c r="J55" i="9"/>
  <c r="I55" i="9"/>
  <c r="H55" i="9"/>
  <c r="G55" i="9"/>
  <c r="F55" i="9" s="1"/>
  <c r="E55" i="9"/>
  <c r="J54" i="9"/>
  <c r="I54" i="9"/>
  <c r="H54" i="9"/>
  <c r="G54" i="9"/>
  <c r="E54" i="9"/>
  <c r="J53" i="9"/>
  <c r="I53" i="9"/>
  <c r="H53" i="9"/>
  <c r="G53" i="9"/>
  <c r="F53" i="9" s="1"/>
  <c r="E53" i="9"/>
  <c r="J52" i="9"/>
  <c r="I52" i="9"/>
  <c r="H52" i="9"/>
  <c r="G52" i="9"/>
  <c r="E52" i="9"/>
  <c r="J51" i="9"/>
  <c r="I51" i="9"/>
  <c r="H51" i="9"/>
  <c r="G51" i="9"/>
  <c r="F51" i="9" s="1"/>
  <c r="E51" i="9"/>
  <c r="J50" i="9"/>
  <c r="I50" i="9"/>
  <c r="H50" i="9"/>
  <c r="G50" i="9"/>
  <c r="E50" i="9"/>
  <c r="J49" i="9"/>
  <c r="F49" i="9" s="1"/>
  <c r="I49" i="9"/>
  <c r="H49" i="9"/>
  <c r="G49" i="9"/>
  <c r="E49" i="9"/>
  <c r="J48" i="9"/>
  <c r="I48" i="9"/>
  <c r="H48" i="9"/>
  <c r="G48" i="9"/>
  <c r="F48" i="9" s="1"/>
  <c r="E48" i="9"/>
  <c r="J47" i="9"/>
  <c r="I47" i="9"/>
  <c r="H47" i="9"/>
  <c r="G47" i="9"/>
  <c r="F47" i="9" s="1"/>
  <c r="E47" i="9"/>
  <c r="J46" i="9"/>
  <c r="I46" i="9"/>
  <c r="H46" i="9"/>
  <c r="G46" i="9"/>
  <c r="E46" i="9"/>
  <c r="J45" i="9"/>
  <c r="I45" i="9"/>
  <c r="H45" i="9"/>
  <c r="G45" i="9"/>
  <c r="E45" i="9"/>
  <c r="J44" i="9"/>
  <c r="I44" i="9"/>
  <c r="H44" i="9"/>
  <c r="G44" i="9"/>
  <c r="E44" i="9"/>
  <c r="J43" i="9"/>
  <c r="I43" i="9"/>
  <c r="H43" i="9"/>
  <c r="G43" i="9"/>
  <c r="F43" i="9" s="1"/>
  <c r="E43" i="9"/>
  <c r="J42" i="9"/>
  <c r="I42" i="9"/>
  <c r="H42" i="9"/>
  <c r="G42" i="9"/>
  <c r="F42" i="9" s="1"/>
  <c r="E42" i="9"/>
  <c r="J41" i="9"/>
  <c r="I41" i="9"/>
  <c r="H41" i="9"/>
  <c r="G41" i="9"/>
  <c r="F41" i="9" s="1"/>
  <c r="E41" i="9"/>
  <c r="J40" i="9"/>
  <c r="J39" i="9" s="1"/>
  <c r="J38" i="9" s="1"/>
  <c r="I40" i="9"/>
  <c r="H40" i="9"/>
  <c r="G40" i="9"/>
  <c r="E40" i="9"/>
  <c r="I39" i="9"/>
  <c r="E39" i="9"/>
  <c r="E38" i="9" s="1"/>
  <c r="M38" i="9"/>
  <c r="L38" i="9"/>
  <c r="K38" i="9"/>
  <c r="I38" i="9"/>
  <c r="J37" i="9"/>
  <c r="I37" i="9"/>
  <c r="H37" i="9"/>
  <c r="G37" i="9"/>
  <c r="E37" i="9"/>
  <c r="J36" i="9"/>
  <c r="I36" i="9"/>
  <c r="H36" i="9"/>
  <c r="G36" i="9"/>
  <c r="E36" i="9"/>
  <c r="F35" i="9"/>
  <c r="F34" i="9"/>
  <c r="J33" i="9"/>
  <c r="I33" i="9"/>
  <c r="H33" i="9"/>
  <c r="G33" i="9"/>
  <c r="E33" i="9"/>
  <c r="J32" i="9"/>
  <c r="J25" i="9" s="1"/>
  <c r="J22" i="9" s="1"/>
  <c r="I32" i="9"/>
  <c r="H32" i="9"/>
  <c r="G32" i="9"/>
  <c r="E32" i="9"/>
  <c r="J31" i="9"/>
  <c r="I31" i="9"/>
  <c r="H31" i="9"/>
  <c r="G31" i="9"/>
  <c r="F31" i="9" s="1"/>
  <c r="E31" i="9"/>
  <c r="J30" i="9"/>
  <c r="I30" i="9"/>
  <c r="H30" i="9"/>
  <c r="G30" i="9"/>
  <c r="E30" i="9"/>
  <c r="J29" i="9"/>
  <c r="I29" i="9"/>
  <c r="H29" i="9"/>
  <c r="G29" i="9"/>
  <c r="E29" i="9"/>
  <c r="J28" i="9"/>
  <c r="I28" i="9"/>
  <c r="H28" i="9"/>
  <c r="G28" i="9"/>
  <c r="E28" i="9"/>
  <c r="J27" i="9"/>
  <c r="I27" i="9"/>
  <c r="H27" i="9"/>
  <c r="G27" i="9"/>
  <c r="F27" i="9" s="1"/>
  <c r="E27" i="9"/>
  <c r="J26" i="9"/>
  <c r="I26" i="9"/>
  <c r="H26" i="9"/>
  <c r="H25" i="9" s="1"/>
  <c r="H22" i="9" s="1"/>
  <c r="G26" i="9"/>
  <c r="E26" i="9"/>
  <c r="M25" i="9"/>
  <c r="L25" i="9"/>
  <c r="L22" i="9" s="1"/>
  <c r="L64" i="9" s="1"/>
  <c r="L65" i="9" s="1"/>
  <c r="K25" i="9"/>
  <c r="F24" i="9"/>
  <c r="J23" i="9"/>
  <c r="I23" i="9"/>
  <c r="H23" i="9"/>
  <c r="G23" i="9"/>
  <c r="E23" i="9"/>
  <c r="M22" i="9"/>
  <c r="M64" i="9" s="1"/>
  <c r="K22" i="9"/>
  <c r="K64" i="9" s="1"/>
  <c r="F15" i="9"/>
  <c r="E15" i="9"/>
  <c r="F13" i="9"/>
  <c r="E13" i="9"/>
  <c r="B13" i="9"/>
  <c r="I11" i="9"/>
  <c r="H11" i="9"/>
  <c r="F11" i="9"/>
  <c r="B11" i="9"/>
  <c r="B8"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F91" i="8" s="1"/>
  <c r="E91" i="8"/>
  <c r="J90" i="8"/>
  <c r="I90" i="8"/>
  <c r="H90" i="8"/>
  <c r="G90" i="8"/>
  <c r="E90" i="8"/>
  <c r="J89" i="8"/>
  <c r="I89" i="8"/>
  <c r="H89" i="8"/>
  <c r="G89" i="8"/>
  <c r="E89" i="8"/>
  <c r="J88" i="8"/>
  <c r="J86" i="8" s="1"/>
  <c r="I88" i="8"/>
  <c r="H88" i="8"/>
  <c r="G88" i="8"/>
  <c r="E88" i="8"/>
  <c r="E86" i="8" s="1"/>
  <c r="J87" i="8"/>
  <c r="I87" i="8"/>
  <c r="H87" i="8"/>
  <c r="G87" i="8"/>
  <c r="F87" i="8" s="1"/>
  <c r="E87" i="8"/>
  <c r="M86" i="8"/>
  <c r="L86" i="8"/>
  <c r="K86" i="8"/>
  <c r="H86" i="8"/>
  <c r="J85" i="8"/>
  <c r="I85" i="8"/>
  <c r="H85" i="8"/>
  <c r="G85" i="8"/>
  <c r="F85" i="8" s="1"/>
  <c r="E85" i="8"/>
  <c r="J84" i="8"/>
  <c r="I84" i="8"/>
  <c r="H84" i="8"/>
  <c r="G84" i="8"/>
  <c r="E84" i="8"/>
  <c r="J83" i="8"/>
  <c r="I83" i="8"/>
  <c r="H83" i="8"/>
  <c r="G83" i="8"/>
  <c r="F83" i="8" s="1"/>
  <c r="E83" i="8"/>
  <c r="J82" i="8"/>
  <c r="I82" i="8"/>
  <c r="H82" i="8"/>
  <c r="G82" i="8"/>
  <c r="E82" i="8"/>
  <c r="F81" i="8"/>
  <c r="J80" i="8"/>
  <c r="I80" i="8"/>
  <c r="H80" i="8"/>
  <c r="G80" i="8"/>
  <c r="F80" i="8" s="1"/>
  <c r="E80" i="8"/>
  <c r="J79" i="8"/>
  <c r="I79" i="8"/>
  <c r="H79" i="8"/>
  <c r="H77" i="8" s="1"/>
  <c r="G79" i="8"/>
  <c r="E79" i="8"/>
  <c r="E77" i="8" s="1"/>
  <c r="J78" i="8"/>
  <c r="I78" i="8"/>
  <c r="H78" i="8"/>
  <c r="G78" i="8"/>
  <c r="E78" i="8"/>
  <c r="M77" i="8"/>
  <c r="L77" i="8"/>
  <c r="K77" i="8"/>
  <c r="M76" i="8"/>
  <c r="L76" i="8"/>
  <c r="K76" i="8"/>
  <c r="J76" i="8"/>
  <c r="I76" i="8"/>
  <c r="F76" i="8" s="1"/>
  <c r="H76" i="8"/>
  <c r="G76" i="8"/>
  <c r="E76" i="8"/>
  <c r="M75" i="8"/>
  <c r="L75" i="8"/>
  <c r="K75" i="8"/>
  <c r="J75" i="8"/>
  <c r="I75" i="8"/>
  <c r="H75" i="8"/>
  <c r="G75" i="8"/>
  <c r="F75" i="8" s="1"/>
  <c r="E75" i="8"/>
  <c r="M74" i="8"/>
  <c r="L74" i="8"/>
  <c r="K74" i="8"/>
  <c r="J74" i="8"/>
  <c r="I74" i="8"/>
  <c r="H74" i="8"/>
  <c r="G74" i="8"/>
  <c r="E74" i="8"/>
  <c r="M73" i="8"/>
  <c r="L73" i="8"/>
  <c r="K73" i="8"/>
  <c r="J73" i="8"/>
  <c r="I73" i="8"/>
  <c r="H73" i="8"/>
  <c r="G73" i="8"/>
  <c r="E73" i="8"/>
  <c r="M72" i="8"/>
  <c r="L72" i="8"/>
  <c r="K72" i="8"/>
  <c r="J72" i="8"/>
  <c r="I72" i="8"/>
  <c r="H72" i="8"/>
  <c r="G72" i="8"/>
  <c r="E72" i="8"/>
  <c r="E68" i="8" s="1"/>
  <c r="M71" i="8"/>
  <c r="L71" i="8"/>
  <c r="K71" i="8"/>
  <c r="J71" i="8"/>
  <c r="J68" i="8" s="1"/>
  <c r="I71" i="8"/>
  <c r="H71" i="8"/>
  <c r="G71" i="8"/>
  <c r="F71" i="8"/>
  <c r="E71" i="8"/>
  <c r="M70" i="8"/>
  <c r="L70" i="8"/>
  <c r="K70" i="8"/>
  <c r="J70" i="8"/>
  <c r="I70" i="8"/>
  <c r="H70" i="8"/>
  <c r="G70" i="8"/>
  <c r="F70" i="8" s="1"/>
  <c r="E70" i="8"/>
  <c r="M69" i="8"/>
  <c r="L69" i="8"/>
  <c r="L68" i="8" s="1"/>
  <c r="L66" i="8" s="1"/>
  <c r="K69" i="8"/>
  <c r="K68" i="8" s="1"/>
  <c r="K66" i="8" s="1"/>
  <c r="J69" i="8"/>
  <c r="I69" i="8"/>
  <c r="H69" i="8"/>
  <c r="H68" i="8" s="1"/>
  <c r="G69" i="8"/>
  <c r="E69" i="8"/>
  <c r="M68" i="8"/>
  <c r="I68" i="8"/>
  <c r="F67" i="8"/>
  <c r="J63" i="8"/>
  <c r="I63" i="8"/>
  <c r="H63" i="8"/>
  <c r="G63" i="8"/>
  <c r="E63" i="8"/>
  <c r="J62" i="8"/>
  <c r="I62" i="8"/>
  <c r="H62" i="8"/>
  <c r="G62" i="8"/>
  <c r="E62" i="8"/>
  <c r="F61" i="8"/>
  <c r="J60" i="8"/>
  <c r="I60" i="8"/>
  <c r="F60" i="8" s="1"/>
  <c r="H60" i="8"/>
  <c r="G60" i="8"/>
  <c r="E60" i="8"/>
  <c r="J59" i="8"/>
  <c r="I59" i="8"/>
  <c r="H59" i="8"/>
  <c r="G59" i="8"/>
  <c r="E59" i="8"/>
  <c r="J58" i="8"/>
  <c r="I58" i="8"/>
  <c r="H58" i="8"/>
  <c r="G58" i="8"/>
  <c r="E58" i="8"/>
  <c r="E56" i="8" s="1"/>
  <c r="J57" i="8"/>
  <c r="I57" i="8"/>
  <c r="H57" i="8"/>
  <c r="H56" i="8" s="1"/>
  <c r="G57" i="8"/>
  <c r="E57" i="8"/>
  <c r="M56" i="8"/>
  <c r="L56" i="8"/>
  <c r="K56" i="8"/>
  <c r="J55" i="8"/>
  <c r="I55" i="8"/>
  <c r="H55" i="8"/>
  <c r="F55" i="8" s="1"/>
  <c r="G55" i="8"/>
  <c r="E55" i="8"/>
  <c r="J54" i="8"/>
  <c r="I54" i="8"/>
  <c r="H54" i="8"/>
  <c r="G54" i="8"/>
  <c r="E54" i="8"/>
  <c r="J53" i="8"/>
  <c r="I53" i="8"/>
  <c r="H53" i="8"/>
  <c r="G53" i="8"/>
  <c r="F53" i="8" s="1"/>
  <c r="E53" i="8"/>
  <c r="J52" i="8"/>
  <c r="I52" i="8"/>
  <c r="H52" i="8"/>
  <c r="G52" i="8"/>
  <c r="E52" i="8"/>
  <c r="J51" i="8"/>
  <c r="I51" i="8"/>
  <c r="H51" i="8"/>
  <c r="G51" i="8"/>
  <c r="F51" i="8" s="1"/>
  <c r="E51" i="8"/>
  <c r="J50" i="8"/>
  <c r="I50" i="8"/>
  <c r="H50" i="8"/>
  <c r="G50" i="8"/>
  <c r="E50" i="8"/>
  <c r="J49" i="8"/>
  <c r="F49" i="8" s="1"/>
  <c r="I49" i="8"/>
  <c r="H49" i="8"/>
  <c r="G49" i="8"/>
  <c r="E49" i="8"/>
  <c r="J48" i="8"/>
  <c r="I48" i="8"/>
  <c r="H48" i="8"/>
  <c r="G48" i="8"/>
  <c r="E48" i="8"/>
  <c r="J47" i="8"/>
  <c r="I47" i="8"/>
  <c r="H47" i="8"/>
  <c r="G47" i="8"/>
  <c r="F47" i="8" s="1"/>
  <c r="E47" i="8"/>
  <c r="J46" i="8"/>
  <c r="I46" i="8"/>
  <c r="H46" i="8"/>
  <c r="G46" i="8"/>
  <c r="E46" i="8"/>
  <c r="J45" i="8"/>
  <c r="I45" i="8"/>
  <c r="H45" i="8"/>
  <c r="G45" i="8"/>
  <c r="E45" i="8"/>
  <c r="J44" i="8"/>
  <c r="I44" i="8"/>
  <c r="H44" i="8"/>
  <c r="G44" i="8"/>
  <c r="E44" i="8"/>
  <c r="J43" i="8"/>
  <c r="I43" i="8"/>
  <c r="H43" i="8"/>
  <c r="G43" i="8"/>
  <c r="F43" i="8" s="1"/>
  <c r="E43" i="8"/>
  <c r="J42" i="8"/>
  <c r="I42" i="8"/>
  <c r="H42" i="8"/>
  <c r="G42" i="8"/>
  <c r="F42" i="8" s="1"/>
  <c r="E42" i="8"/>
  <c r="J41" i="8"/>
  <c r="I41" i="8"/>
  <c r="H41" i="8"/>
  <c r="G41" i="8"/>
  <c r="F41" i="8" s="1"/>
  <c r="E41" i="8"/>
  <c r="J40" i="8"/>
  <c r="J39" i="8" s="1"/>
  <c r="J38" i="8" s="1"/>
  <c r="I40" i="8"/>
  <c r="I39" i="8" s="1"/>
  <c r="H40" i="8"/>
  <c r="G40" i="8"/>
  <c r="E40" i="8"/>
  <c r="E39" i="8" s="1"/>
  <c r="E38" i="8" s="1"/>
  <c r="M38" i="8"/>
  <c r="L38" i="8"/>
  <c r="K38" i="8"/>
  <c r="J37" i="8"/>
  <c r="I37" i="8"/>
  <c r="F37" i="8" s="1"/>
  <c r="H37" i="8"/>
  <c r="G37" i="8"/>
  <c r="E37" i="8"/>
  <c r="J36" i="8"/>
  <c r="I36" i="8"/>
  <c r="H36" i="8"/>
  <c r="G36" i="8"/>
  <c r="E36" i="8"/>
  <c r="F35" i="8"/>
  <c r="F34" i="8"/>
  <c r="J33" i="8"/>
  <c r="I33" i="8"/>
  <c r="H33" i="8"/>
  <c r="G33" i="8"/>
  <c r="E33" i="8"/>
  <c r="J32" i="8"/>
  <c r="J25" i="8" s="1"/>
  <c r="J22" i="8" s="1"/>
  <c r="I32" i="8"/>
  <c r="H32" i="8"/>
  <c r="G32" i="8"/>
  <c r="E32" i="8"/>
  <c r="J31" i="8"/>
  <c r="I31" i="8"/>
  <c r="H31" i="8"/>
  <c r="G31" i="8"/>
  <c r="F31" i="8" s="1"/>
  <c r="E31" i="8"/>
  <c r="J30" i="8"/>
  <c r="I30" i="8"/>
  <c r="H30" i="8"/>
  <c r="G30" i="8"/>
  <c r="E30" i="8"/>
  <c r="J29" i="8"/>
  <c r="I29" i="8"/>
  <c r="H29" i="8"/>
  <c r="G29" i="8"/>
  <c r="E29" i="8"/>
  <c r="J28" i="8"/>
  <c r="I28" i="8"/>
  <c r="H28" i="8"/>
  <c r="G28" i="8"/>
  <c r="E28" i="8"/>
  <c r="J27" i="8"/>
  <c r="I27" i="8"/>
  <c r="H27" i="8"/>
  <c r="G27" i="8"/>
  <c r="F27" i="8" s="1"/>
  <c r="E27" i="8"/>
  <c r="J26" i="8"/>
  <c r="I26" i="8"/>
  <c r="H26" i="8"/>
  <c r="H25" i="8" s="1"/>
  <c r="H22" i="8" s="1"/>
  <c r="G26" i="8"/>
  <c r="E26" i="8"/>
  <c r="M25" i="8"/>
  <c r="L25" i="8"/>
  <c r="L22" i="8" s="1"/>
  <c r="L64" i="8" s="1"/>
  <c r="L65" i="8" s="1"/>
  <c r="K25" i="8"/>
  <c r="F24" i="8"/>
  <c r="J23" i="8"/>
  <c r="I23" i="8"/>
  <c r="H23" i="8"/>
  <c r="G23" i="8"/>
  <c r="E23" i="8"/>
  <c r="M22" i="8"/>
  <c r="M64" i="8" s="1"/>
  <c r="K22" i="8"/>
  <c r="K64" i="8" s="1"/>
  <c r="F15" i="8"/>
  <c r="E15" i="8"/>
  <c r="F13" i="8"/>
  <c r="E13" i="8"/>
  <c r="B13" i="8"/>
  <c r="I11" i="8"/>
  <c r="H11" i="8"/>
  <c r="F11" i="8"/>
  <c r="B11" i="8"/>
  <c r="B8"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F91" i="7" s="1"/>
  <c r="E91" i="7"/>
  <c r="J90" i="7"/>
  <c r="I90" i="7"/>
  <c r="H90" i="7"/>
  <c r="G90" i="7"/>
  <c r="E90" i="7"/>
  <c r="J89" i="7"/>
  <c r="I89" i="7"/>
  <c r="H89" i="7"/>
  <c r="G89" i="7"/>
  <c r="E89" i="7"/>
  <c r="J88" i="7"/>
  <c r="J86" i="7" s="1"/>
  <c r="I88" i="7"/>
  <c r="H88" i="7"/>
  <c r="G88" i="7"/>
  <c r="E88" i="7"/>
  <c r="E86" i="7" s="1"/>
  <c r="J87" i="7"/>
  <c r="I87" i="7"/>
  <c r="H87" i="7"/>
  <c r="G87" i="7"/>
  <c r="F87" i="7" s="1"/>
  <c r="E87" i="7"/>
  <c r="M86" i="7"/>
  <c r="L86" i="7"/>
  <c r="K86" i="7"/>
  <c r="H86" i="7"/>
  <c r="J85" i="7"/>
  <c r="I85" i="7"/>
  <c r="H85" i="7"/>
  <c r="F85" i="7" s="1"/>
  <c r="G85" i="7"/>
  <c r="E85" i="7"/>
  <c r="J84" i="7"/>
  <c r="I84" i="7"/>
  <c r="H84" i="7"/>
  <c r="G84" i="7"/>
  <c r="E84" i="7"/>
  <c r="J83" i="7"/>
  <c r="I83" i="7"/>
  <c r="H83" i="7"/>
  <c r="G83" i="7"/>
  <c r="F83" i="7" s="1"/>
  <c r="E83" i="7"/>
  <c r="J82" i="7"/>
  <c r="I82" i="7"/>
  <c r="H82" i="7"/>
  <c r="G82" i="7"/>
  <c r="E82" i="7"/>
  <c r="F81" i="7"/>
  <c r="J80" i="7"/>
  <c r="I80" i="7"/>
  <c r="H80" i="7"/>
  <c r="G80" i="7"/>
  <c r="F80" i="7" s="1"/>
  <c r="E80" i="7"/>
  <c r="J79" i="7"/>
  <c r="I79" i="7"/>
  <c r="H79" i="7"/>
  <c r="H77" i="7" s="1"/>
  <c r="G79" i="7"/>
  <c r="E79" i="7"/>
  <c r="E77" i="7" s="1"/>
  <c r="J78" i="7"/>
  <c r="I78" i="7"/>
  <c r="H78" i="7"/>
  <c r="G78" i="7"/>
  <c r="E78" i="7"/>
  <c r="M77" i="7"/>
  <c r="L77" i="7"/>
  <c r="K77" i="7"/>
  <c r="M76" i="7"/>
  <c r="L76" i="7"/>
  <c r="K76" i="7"/>
  <c r="J76" i="7"/>
  <c r="I76" i="7"/>
  <c r="F76" i="7" s="1"/>
  <c r="H76" i="7"/>
  <c r="G76" i="7"/>
  <c r="E76" i="7"/>
  <c r="M75" i="7"/>
  <c r="L75" i="7"/>
  <c r="K75" i="7"/>
  <c r="J75" i="7"/>
  <c r="I75" i="7"/>
  <c r="H75" i="7"/>
  <c r="G75" i="7"/>
  <c r="F75" i="7" s="1"/>
  <c r="E75" i="7"/>
  <c r="M74" i="7"/>
  <c r="L74" i="7"/>
  <c r="K74" i="7"/>
  <c r="J74" i="7"/>
  <c r="I74" i="7"/>
  <c r="H74" i="7"/>
  <c r="G74" i="7"/>
  <c r="E74" i="7"/>
  <c r="M73" i="7"/>
  <c r="L73" i="7"/>
  <c r="K73" i="7"/>
  <c r="J73" i="7"/>
  <c r="I73" i="7"/>
  <c r="H73" i="7"/>
  <c r="G73" i="7"/>
  <c r="E73" i="7"/>
  <c r="M72" i="7"/>
  <c r="L72" i="7"/>
  <c r="K72" i="7"/>
  <c r="J72" i="7"/>
  <c r="I72" i="7"/>
  <c r="H72" i="7"/>
  <c r="G72" i="7"/>
  <c r="E72" i="7"/>
  <c r="E68" i="7" s="1"/>
  <c r="M71" i="7"/>
  <c r="L71" i="7"/>
  <c r="K71" i="7"/>
  <c r="J71" i="7"/>
  <c r="J68" i="7" s="1"/>
  <c r="I71" i="7"/>
  <c r="H71" i="7"/>
  <c r="G71" i="7"/>
  <c r="F71" i="7"/>
  <c r="E71" i="7"/>
  <c r="M70" i="7"/>
  <c r="L70" i="7"/>
  <c r="K70" i="7"/>
  <c r="J70" i="7"/>
  <c r="I70" i="7"/>
  <c r="H70" i="7"/>
  <c r="G70" i="7"/>
  <c r="F70" i="7" s="1"/>
  <c r="E70" i="7"/>
  <c r="M69" i="7"/>
  <c r="L69" i="7"/>
  <c r="L68" i="7" s="1"/>
  <c r="L66" i="7" s="1"/>
  <c r="K69" i="7"/>
  <c r="K68" i="7" s="1"/>
  <c r="K66" i="7" s="1"/>
  <c r="J69" i="7"/>
  <c r="I69" i="7"/>
  <c r="H69" i="7"/>
  <c r="H68" i="7" s="1"/>
  <c r="G69" i="7"/>
  <c r="E69" i="7"/>
  <c r="M68" i="7"/>
  <c r="I68" i="7"/>
  <c r="F67" i="7"/>
  <c r="J63" i="7"/>
  <c r="I63" i="7"/>
  <c r="H63" i="7"/>
  <c r="G63" i="7"/>
  <c r="E63" i="7"/>
  <c r="J62" i="7"/>
  <c r="I62" i="7"/>
  <c r="H62" i="7"/>
  <c r="G62" i="7"/>
  <c r="F62" i="7" s="1"/>
  <c r="E62" i="7"/>
  <c r="F61" i="7"/>
  <c r="J60" i="7"/>
  <c r="I60" i="7"/>
  <c r="H60" i="7"/>
  <c r="G60" i="7"/>
  <c r="E60" i="7"/>
  <c r="J59" i="7"/>
  <c r="I59" i="7"/>
  <c r="H59" i="7"/>
  <c r="G59" i="7"/>
  <c r="F59" i="7" s="1"/>
  <c r="E59" i="7"/>
  <c r="J58" i="7"/>
  <c r="I58" i="7"/>
  <c r="H58" i="7"/>
  <c r="H56" i="7" s="1"/>
  <c r="G58" i="7"/>
  <c r="E58" i="7"/>
  <c r="E56" i="7" s="1"/>
  <c r="J57" i="7"/>
  <c r="I57" i="7"/>
  <c r="H57" i="7"/>
  <c r="G57" i="7"/>
  <c r="E57" i="7"/>
  <c r="M56" i="7"/>
  <c r="L56" i="7"/>
  <c r="K56" i="7"/>
  <c r="J55" i="7"/>
  <c r="I55" i="7"/>
  <c r="H55" i="7"/>
  <c r="G55" i="7"/>
  <c r="F55" i="7"/>
  <c r="E55" i="7"/>
  <c r="J54" i="7"/>
  <c r="I54" i="7"/>
  <c r="H54" i="7"/>
  <c r="F54" i="7" s="1"/>
  <c r="G54" i="7"/>
  <c r="E54" i="7"/>
  <c r="J53" i="7"/>
  <c r="I53" i="7"/>
  <c r="H53" i="7"/>
  <c r="G53" i="7"/>
  <c r="F53" i="7" s="1"/>
  <c r="E53" i="7"/>
  <c r="J52" i="7"/>
  <c r="I52" i="7"/>
  <c r="H52" i="7"/>
  <c r="G52" i="7"/>
  <c r="E52" i="7"/>
  <c r="J51" i="7"/>
  <c r="I51" i="7"/>
  <c r="H51" i="7"/>
  <c r="F51" i="7" s="1"/>
  <c r="G51" i="7"/>
  <c r="E51" i="7"/>
  <c r="J50" i="7"/>
  <c r="I50" i="7"/>
  <c r="H50" i="7"/>
  <c r="G50" i="7"/>
  <c r="E50" i="7"/>
  <c r="J49" i="7"/>
  <c r="I49" i="7"/>
  <c r="H49" i="7"/>
  <c r="G49" i="7"/>
  <c r="F49" i="7" s="1"/>
  <c r="E49" i="7"/>
  <c r="J48" i="7"/>
  <c r="I48" i="7"/>
  <c r="H48" i="7"/>
  <c r="G48" i="7"/>
  <c r="E48" i="7"/>
  <c r="J47" i="7"/>
  <c r="I47" i="7"/>
  <c r="H47" i="7"/>
  <c r="G47" i="7"/>
  <c r="F47" i="7"/>
  <c r="E47" i="7"/>
  <c r="J46" i="7"/>
  <c r="I46" i="7"/>
  <c r="H46" i="7"/>
  <c r="F46" i="7" s="1"/>
  <c r="G46" i="7"/>
  <c r="E46" i="7"/>
  <c r="J45" i="7"/>
  <c r="I45" i="7"/>
  <c r="F45" i="7" s="1"/>
  <c r="H45" i="7"/>
  <c r="G45" i="7"/>
  <c r="E45" i="7"/>
  <c r="J44" i="7"/>
  <c r="I44" i="7"/>
  <c r="H44" i="7"/>
  <c r="G44" i="7"/>
  <c r="F44" i="7" s="1"/>
  <c r="E44" i="7"/>
  <c r="J43" i="7"/>
  <c r="I43" i="7"/>
  <c r="H43" i="7"/>
  <c r="F43" i="7" s="1"/>
  <c r="G43" i="7"/>
  <c r="E43" i="7"/>
  <c r="J42" i="7"/>
  <c r="I42" i="7"/>
  <c r="H42" i="7"/>
  <c r="G42" i="7"/>
  <c r="E42" i="7"/>
  <c r="J41" i="7"/>
  <c r="I41" i="7"/>
  <c r="H41" i="7"/>
  <c r="G41" i="7"/>
  <c r="F41" i="7" s="1"/>
  <c r="E41" i="7"/>
  <c r="J40" i="7"/>
  <c r="I40" i="7"/>
  <c r="I39" i="7" s="1"/>
  <c r="I38" i="7" s="1"/>
  <c r="H40" i="7"/>
  <c r="H39" i="7" s="1"/>
  <c r="G40" i="7"/>
  <c r="E40" i="7"/>
  <c r="J39" i="7"/>
  <c r="J38" i="7" s="1"/>
  <c r="M38" i="7"/>
  <c r="L38" i="7"/>
  <c r="K38" i="7"/>
  <c r="J37" i="7"/>
  <c r="I37" i="7"/>
  <c r="H37" i="7"/>
  <c r="G37" i="7"/>
  <c r="E37" i="7"/>
  <c r="J36" i="7"/>
  <c r="I36" i="7"/>
  <c r="H36" i="7"/>
  <c r="G36" i="7"/>
  <c r="E36" i="7"/>
  <c r="F35" i="7"/>
  <c r="F34" i="7"/>
  <c r="J33" i="7"/>
  <c r="I33" i="7"/>
  <c r="H33" i="7"/>
  <c r="G33" i="7"/>
  <c r="E33" i="7"/>
  <c r="J32" i="7"/>
  <c r="I32" i="7"/>
  <c r="F32" i="7" s="1"/>
  <c r="H32" i="7"/>
  <c r="G32" i="7"/>
  <c r="E32" i="7"/>
  <c r="J31" i="7"/>
  <c r="J25" i="7" s="1"/>
  <c r="J22" i="7" s="1"/>
  <c r="I31" i="7"/>
  <c r="H31" i="7"/>
  <c r="G31" i="7"/>
  <c r="E31" i="7"/>
  <c r="J30" i="7"/>
  <c r="I30" i="7"/>
  <c r="H30" i="7"/>
  <c r="G30" i="7"/>
  <c r="E30" i="7"/>
  <c r="J29" i="7"/>
  <c r="I29" i="7"/>
  <c r="H29" i="7"/>
  <c r="G29" i="7"/>
  <c r="E29" i="7"/>
  <c r="J28" i="7"/>
  <c r="I28" i="7"/>
  <c r="F28" i="7" s="1"/>
  <c r="H28" i="7"/>
  <c r="G28" i="7"/>
  <c r="E28" i="7"/>
  <c r="J27" i="7"/>
  <c r="I27" i="7"/>
  <c r="H27" i="7"/>
  <c r="G27" i="7"/>
  <c r="E27" i="7"/>
  <c r="J26" i="7"/>
  <c r="I26" i="7"/>
  <c r="H26" i="7"/>
  <c r="G26" i="7"/>
  <c r="E26" i="7"/>
  <c r="M25" i="7"/>
  <c r="L25" i="7"/>
  <c r="K25" i="7"/>
  <c r="K22" i="7" s="1"/>
  <c r="K64" i="7" s="1"/>
  <c r="F24" i="7"/>
  <c r="J23" i="7"/>
  <c r="I23" i="7"/>
  <c r="H23" i="7"/>
  <c r="G23" i="7"/>
  <c r="E23" i="7"/>
  <c r="M22" i="7"/>
  <c r="M64" i="7" s="1"/>
  <c r="L22" i="7"/>
  <c r="L64" i="7" s="1"/>
  <c r="F15" i="7"/>
  <c r="E15" i="7"/>
  <c r="F13" i="7"/>
  <c r="E13" i="7"/>
  <c r="B13" i="7"/>
  <c r="I11" i="7"/>
  <c r="H11" i="7"/>
  <c r="F11" i="7"/>
  <c r="B11" i="7"/>
  <c r="B8" i="7"/>
  <c r="F86" i="10" l="1"/>
  <c r="E25" i="10"/>
  <c r="F29" i="10"/>
  <c r="F33" i="10"/>
  <c r="F40" i="10"/>
  <c r="F39" i="10" s="1"/>
  <c r="F38" i="10" s="1"/>
  <c r="F46" i="10"/>
  <c r="F52" i="10"/>
  <c r="F60" i="10"/>
  <c r="H66" i="10"/>
  <c r="F72" i="10"/>
  <c r="F74" i="10"/>
  <c r="F76" i="10"/>
  <c r="F78" i="10"/>
  <c r="F84" i="10"/>
  <c r="F88" i="10"/>
  <c r="F92" i="10"/>
  <c r="F96" i="10"/>
  <c r="J68" i="10"/>
  <c r="F28" i="10"/>
  <c r="F32" i="10"/>
  <c r="J38" i="10"/>
  <c r="J64" i="10" s="1"/>
  <c r="I39" i="10"/>
  <c r="I38" i="10" s="1"/>
  <c r="F45" i="10"/>
  <c r="F50" i="10"/>
  <c r="F57" i="10"/>
  <c r="F56" i="10" s="1"/>
  <c r="F63" i="10"/>
  <c r="F73" i="10"/>
  <c r="F79" i="10"/>
  <c r="F82" i="10"/>
  <c r="J77" i="10"/>
  <c r="F89" i="10"/>
  <c r="F93" i="10"/>
  <c r="K65" i="10"/>
  <c r="F27" i="10"/>
  <c r="F31" i="10"/>
  <c r="F37" i="10"/>
  <c r="E39" i="10"/>
  <c r="E38" i="10" s="1"/>
  <c r="F44" i="10"/>
  <c r="F49" i="10"/>
  <c r="F58" i="10"/>
  <c r="J56" i="10"/>
  <c r="I77" i="10"/>
  <c r="I66" i="10" s="1"/>
  <c r="F80" i="10"/>
  <c r="E86" i="10"/>
  <c r="F90" i="10"/>
  <c r="F94" i="10"/>
  <c r="E22" i="10"/>
  <c r="E64" i="10" s="1"/>
  <c r="I22" i="10"/>
  <c r="E66" i="10"/>
  <c r="F23" i="10"/>
  <c r="F22" i="10" s="1"/>
  <c r="G25" i="10"/>
  <c r="G22" i="10" s="1"/>
  <c r="F26" i="10"/>
  <c r="F25" i="10" s="1"/>
  <c r="H39" i="10"/>
  <c r="H38" i="10" s="1"/>
  <c r="H64" i="10" s="1"/>
  <c r="G68" i="10"/>
  <c r="F69" i="10"/>
  <c r="F68" i="10" s="1"/>
  <c r="G56" i="10"/>
  <c r="G77" i="10"/>
  <c r="G86" i="10"/>
  <c r="K65" i="9"/>
  <c r="I25" i="9"/>
  <c r="I22" i="9" s="1"/>
  <c r="F28" i="9"/>
  <c r="F30" i="9"/>
  <c r="F36" i="9"/>
  <c r="G39" i="9"/>
  <c r="G38" i="9" s="1"/>
  <c r="F40" i="9"/>
  <c r="F46" i="9"/>
  <c r="F54" i="9"/>
  <c r="F59" i="9"/>
  <c r="I68" i="9"/>
  <c r="F70" i="9"/>
  <c r="J68" i="9"/>
  <c r="F75" i="9"/>
  <c r="I77" i="9"/>
  <c r="F84" i="9"/>
  <c r="F92" i="9"/>
  <c r="F96" i="9"/>
  <c r="E25" i="9"/>
  <c r="E22" i="9" s="1"/>
  <c r="E64" i="9" s="1"/>
  <c r="F29" i="9"/>
  <c r="F33" i="9"/>
  <c r="F37" i="9"/>
  <c r="H39" i="9"/>
  <c r="H38" i="9" s="1"/>
  <c r="H64" i="9" s="1"/>
  <c r="F50" i="9"/>
  <c r="F52" i="9"/>
  <c r="F58" i="9"/>
  <c r="F60" i="9"/>
  <c r="H66" i="9"/>
  <c r="F72" i="9"/>
  <c r="F74" i="9"/>
  <c r="F76" i="9"/>
  <c r="F78" i="9"/>
  <c r="E77" i="9"/>
  <c r="E66" i="9" s="1"/>
  <c r="F82" i="9"/>
  <c r="J77" i="9"/>
  <c r="F89" i="9"/>
  <c r="F93" i="9"/>
  <c r="F62" i="9"/>
  <c r="F26" i="9"/>
  <c r="F25" i="9" s="1"/>
  <c r="F32" i="9"/>
  <c r="F44" i="9"/>
  <c r="F45" i="9"/>
  <c r="F57" i="9"/>
  <c r="F56" i="9" s="1"/>
  <c r="E56" i="9"/>
  <c r="F63" i="9"/>
  <c r="M66" i="9"/>
  <c r="M65" i="9" s="1"/>
  <c r="F73" i="9"/>
  <c r="F79" i="9"/>
  <c r="F88" i="9"/>
  <c r="F86" i="9" s="1"/>
  <c r="F90" i="9"/>
  <c r="F94" i="9"/>
  <c r="F39" i="9"/>
  <c r="J64" i="9"/>
  <c r="F83" i="9"/>
  <c r="F77" i="9" s="1"/>
  <c r="F23" i="9"/>
  <c r="G25" i="9"/>
  <c r="G22" i="9" s="1"/>
  <c r="I56" i="9"/>
  <c r="I86" i="9"/>
  <c r="I66" i="9" s="1"/>
  <c r="G68" i="9"/>
  <c r="F69" i="9"/>
  <c r="G56" i="9"/>
  <c r="G77" i="9"/>
  <c r="G86" i="9"/>
  <c r="K65" i="8"/>
  <c r="I25" i="8"/>
  <c r="F30" i="8"/>
  <c r="F36" i="8"/>
  <c r="F48" i="8"/>
  <c r="F54" i="8"/>
  <c r="F59" i="8"/>
  <c r="H66" i="8"/>
  <c r="F74" i="8"/>
  <c r="F79" i="8"/>
  <c r="F90" i="8"/>
  <c r="F94" i="8"/>
  <c r="M65" i="8"/>
  <c r="E25" i="8"/>
  <c r="F29" i="8"/>
  <c r="F33" i="8"/>
  <c r="G39" i="8"/>
  <c r="G38" i="8" s="1"/>
  <c r="F40" i="8"/>
  <c r="F46" i="8"/>
  <c r="F52" i="8"/>
  <c r="F58" i="8"/>
  <c r="F63" i="8"/>
  <c r="M66" i="8"/>
  <c r="F73" i="8"/>
  <c r="F78" i="8"/>
  <c r="F77" i="8" s="1"/>
  <c r="J77" i="8"/>
  <c r="J66" i="8" s="1"/>
  <c r="F84" i="8"/>
  <c r="F89" i="8"/>
  <c r="F93" i="8"/>
  <c r="F28" i="8"/>
  <c r="F32" i="8"/>
  <c r="I38" i="8"/>
  <c r="F44" i="8"/>
  <c r="F45" i="8"/>
  <c r="F50" i="8"/>
  <c r="F57" i="8"/>
  <c r="F56" i="8" s="1"/>
  <c r="J56" i="8"/>
  <c r="J64" i="8" s="1"/>
  <c r="F62" i="8"/>
  <c r="F72" i="8"/>
  <c r="F82" i="8"/>
  <c r="F88" i="8"/>
  <c r="F86" i="8" s="1"/>
  <c r="F92" i="8"/>
  <c r="F96" i="8"/>
  <c r="I22" i="8"/>
  <c r="F39" i="8"/>
  <c r="F38" i="8" s="1"/>
  <c r="E22" i="8"/>
  <c r="E64" i="8" s="1"/>
  <c r="E66" i="8"/>
  <c r="F23" i="8"/>
  <c r="G25" i="8"/>
  <c r="G22" i="8" s="1"/>
  <c r="F26" i="8"/>
  <c r="I56" i="8"/>
  <c r="I77" i="8"/>
  <c r="I86" i="8"/>
  <c r="H39" i="8"/>
  <c r="H38" i="8" s="1"/>
  <c r="H64" i="8" s="1"/>
  <c r="G68" i="8"/>
  <c r="F69" i="8"/>
  <c r="F68" i="8" s="1"/>
  <c r="G56" i="8"/>
  <c r="G77" i="8"/>
  <c r="G86" i="8"/>
  <c r="K65" i="7"/>
  <c r="F27" i="7"/>
  <c r="F31" i="7"/>
  <c r="F37" i="7"/>
  <c r="E39" i="7"/>
  <c r="E38" i="7" s="1"/>
  <c r="F42" i="7"/>
  <c r="F50" i="7"/>
  <c r="F52" i="7"/>
  <c r="F58" i="7"/>
  <c r="H66" i="7"/>
  <c r="F73" i="7"/>
  <c r="F74" i="7"/>
  <c r="F79" i="7"/>
  <c r="F90" i="7"/>
  <c r="F94" i="7"/>
  <c r="I25" i="7"/>
  <c r="I22" i="7" s="1"/>
  <c r="F30" i="7"/>
  <c r="H25" i="7"/>
  <c r="H22" i="7" s="1"/>
  <c r="F36" i="7"/>
  <c r="F40" i="7"/>
  <c r="F39" i="7" s="1"/>
  <c r="F38" i="7" s="1"/>
  <c r="F48" i="7"/>
  <c r="F57" i="7"/>
  <c r="J56" i="7"/>
  <c r="F63" i="7"/>
  <c r="M66" i="7"/>
  <c r="F78" i="7"/>
  <c r="J77" i="7"/>
  <c r="J66" i="7" s="1"/>
  <c r="F84" i="7"/>
  <c r="F89" i="7"/>
  <c r="F93" i="7"/>
  <c r="M65" i="7"/>
  <c r="E25" i="7"/>
  <c r="E22" i="7" s="1"/>
  <c r="E64" i="7" s="1"/>
  <c r="F29" i="7"/>
  <c r="F33" i="7"/>
  <c r="G39" i="7"/>
  <c r="G38" i="7" s="1"/>
  <c r="H38" i="7"/>
  <c r="F60" i="7"/>
  <c r="F72" i="7"/>
  <c r="F82" i="7"/>
  <c r="F88" i="7"/>
  <c r="F86" i="7" s="1"/>
  <c r="F92" i="7"/>
  <c r="F96" i="7"/>
  <c r="J64" i="7"/>
  <c r="F56" i="7"/>
  <c r="F77" i="7"/>
  <c r="L65" i="7"/>
  <c r="E66" i="7"/>
  <c r="F23" i="7"/>
  <c r="I77" i="7"/>
  <c r="I66" i="7" s="1"/>
  <c r="I86" i="7"/>
  <c r="G68" i="7"/>
  <c r="F69" i="7"/>
  <c r="F68" i="7" s="1"/>
  <c r="G25" i="7"/>
  <c r="G22" i="7" s="1"/>
  <c r="F26" i="7"/>
  <c r="F25" i="7" s="1"/>
  <c r="I56" i="7"/>
  <c r="G56" i="7"/>
  <c r="G77" i="7"/>
  <c r="G86"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I86" i="6" s="1"/>
  <c r="H88" i="6"/>
  <c r="G88" i="6"/>
  <c r="E88" i="6"/>
  <c r="J87" i="6"/>
  <c r="I87" i="6"/>
  <c r="H87" i="6"/>
  <c r="H86" i="6" s="1"/>
  <c r="G87" i="6"/>
  <c r="E87" i="6"/>
  <c r="M86" i="6"/>
  <c r="L86" i="6"/>
  <c r="K86" i="6"/>
  <c r="J85" i="6"/>
  <c r="I85" i="6"/>
  <c r="H85" i="6"/>
  <c r="G85" i="6"/>
  <c r="E85" i="6"/>
  <c r="J84" i="6"/>
  <c r="I84" i="6"/>
  <c r="H84" i="6"/>
  <c r="G84" i="6"/>
  <c r="E84" i="6"/>
  <c r="J83" i="6"/>
  <c r="I83" i="6"/>
  <c r="H83" i="6"/>
  <c r="G83" i="6"/>
  <c r="E83" i="6"/>
  <c r="J82" i="6"/>
  <c r="I82" i="6"/>
  <c r="H82" i="6"/>
  <c r="G82" i="6"/>
  <c r="E82" i="6"/>
  <c r="F81" i="6"/>
  <c r="J80" i="6"/>
  <c r="I80" i="6"/>
  <c r="H80" i="6"/>
  <c r="G80" i="6"/>
  <c r="E80" i="6"/>
  <c r="J79" i="6"/>
  <c r="I79" i="6"/>
  <c r="H79" i="6"/>
  <c r="G79" i="6"/>
  <c r="E79" i="6"/>
  <c r="J78" i="6"/>
  <c r="I78" i="6"/>
  <c r="H78" i="6"/>
  <c r="H77" i="6" s="1"/>
  <c r="G78" i="6"/>
  <c r="E78" i="6"/>
  <c r="M77" i="6"/>
  <c r="L77" i="6"/>
  <c r="K77" i="6"/>
  <c r="M76" i="6"/>
  <c r="L76" i="6"/>
  <c r="K76" i="6"/>
  <c r="J76" i="6"/>
  <c r="I76" i="6"/>
  <c r="H76" i="6"/>
  <c r="G76" i="6"/>
  <c r="E76" i="6"/>
  <c r="M75" i="6"/>
  <c r="L75" i="6"/>
  <c r="K75" i="6"/>
  <c r="J75" i="6"/>
  <c r="I75" i="6"/>
  <c r="H75" i="6"/>
  <c r="G75" i="6"/>
  <c r="E75" i="6"/>
  <c r="M74" i="6"/>
  <c r="L74" i="6"/>
  <c r="K74" i="6"/>
  <c r="J74" i="6"/>
  <c r="I74" i="6"/>
  <c r="H74" i="6"/>
  <c r="G74" i="6"/>
  <c r="E74" i="6"/>
  <c r="M73" i="6"/>
  <c r="L73" i="6"/>
  <c r="K73" i="6"/>
  <c r="J73" i="6"/>
  <c r="I73" i="6"/>
  <c r="H73" i="6"/>
  <c r="G73" i="6"/>
  <c r="E73" i="6"/>
  <c r="M72" i="6"/>
  <c r="L72" i="6"/>
  <c r="K72" i="6"/>
  <c r="J72" i="6"/>
  <c r="I72" i="6"/>
  <c r="H72" i="6"/>
  <c r="G72" i="6"/>
  <c r="E72" i="6"/>
  <c r="E68" i="6" s="1"/>
  <c r="M71" i="6"/>
  <c r="L71" i="6"/>
  <c r="K71" i="6"/>
  <c r="J71" i="6"/>
  <c r="J68" i="6" s="1"/>
  <c r="I71" i="6"/>
  <c r="H71" i="6"/>
  <c r="G71" i="6"/>
  <c r="F71" i="6" s="1"/>
  <c r="E71" i="6"/>
  <c r="M70" i="6"/>
  <c r="L70" i="6"/>
  <c r="K70" i="6"/>
  <c r="J70" i="6"/>
  <c r="I70" i="6"/>
  <c r="H70" i="6"/>
  <c r="G70" i="6"/>
  <c r="E70" i="6"/>
  <c r="M69" i="6"/>
  <c r="L69" i="6"/>
  <c r="L68" i="6" s="1"/>
  <c r="K69" i="6"/>
  <c r="J69" i="6"/>
  <c r="I69" i="6"/>
  <c r="I68" i="6" s="1"/>
  <c r="H69" i="6"/>
  <c r="G69" i="6"/>
  <c r="E69" i="6"/>
  <c r="M68" i="6"/>
  <c r="M66" i="6" s="1"/>
  <c r="K68" i="6"/>
  <c r="F67" i="6"/>
  <c r="K66" i="6"/>
  <c r="J63" i="6"/>
  <c r="I63" i="6"/>
  <c r="H63" i="6"/>
  <c r="G63" i="6"/>
  <c r="E63" i="6"/>
  <c r="J62" i="6"/>
  <c r="I62" i="6"/>
  <c r="H62" i="6"/>
  <c r="G62" i="6"/>
  <c r="E62" i="6"/>
  <c r="F61" i="6"/>
  <c r="J60" i="6"/>
  <c r="I60" i="6"/>
  <c r="H60" i="6"/>
  <c r="G60" i="6"/>
  <c r="E60" i="6"/>
  <c r="J59" i="6"/>
  <c r="I59" i="6"/>
  <c r="H59" i="6"/>
  <c r="G59" i="6"/>
  <c r="E59" i="6"/>
  <c r="J58" i="6"/>
  <c r="J56" i="6" s="1"/>
  <c r="I58" i="6"/>
  <c r="H58" i="6"/>
  <c r="G58" i="6"/>
  <c r="E58" i="6"/>
  <c r="J57" i="6"/>
  <c r="I57" i="6"/>
  <c r="H57" i="6"/>
  <c r="H56" i="6" s="1"/>
  <c r="G57" i="6"/>
  <c r="E57" i="6"/>
  <c r="M56" i="6"/>
  <c r="L56" i="6"/>
  <c r="K56"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F49" i="6" s="1"/>
  <c r="I49" i="6"/>
  <c r="H49" i="6"/>
  <c r="G49" i="6"/>
  <c r="E49" i="6"/>
  <c r="J48" i="6"/>
  <c r="I48" i="6"/>
  <c r="H48" i="6"/>
  <c r="G48" i="6"/>
  <c r="E48" i="6"/>
  <c r="J47" i="6"/>
  <c r="I47" i="6"/>
  <c r="H47" i="6"/>
  <c r="F47" i="6" s="1"/>
  <c r="G47" i="6"/>
  <c r="E47" i="6"/>
  <c r="J46" i="6"/>
  <c r="I46" i="6"/>
  <c r="H46" i="6"/>
  <c r="G46" i="6"/>
  <c r="E46" i="6"/>
  <c r="J45" i="6"/>
  <c r="I45" i="6"/>
  <c r="H45" i="6"/>
  <c r="G45" i="6"/>
  <c r="E45" i="6"/>
  <c r="J44" i="6"/>
  <c r="I44" i="6"/>
  <c r="H44" i="6"/>
  <c r="G44" i="6"/>
  <c r="E44" i="6"/>
  <c r="J43" i="6"/>
  <c r="I43" i="6"/>
  <c r="H43" i="6"/>
  <c r="G43" i="6"/>
  <c r="E43" i="6"/>
  <c r="J42" i="6"/>
  <c r="I42" i="6"/>
  <c r="H42" i="6"/>
  <c r="G42" i="6"/>
  <c r="J41" i="6"/>
  <c r="I41" i="6"/>
  <c r="H41" i="6"/>
  <c r="G41" i="6"/>
  <c r="E41" i="6"/>
  <c r="J40" i="6"/>
  <c r="I40" i="6"/>
  <c r="H40" i="6"/>
  <c r="G40" i="6"/>
  <c r="E40" i="6"/>
  <c r="M38" i="6"/>
  <c r="L38" i="6"/>
  <c r="K38" i="6"/>
  <c r="J37" i="6"/>
  <c r="I37" i="6"/>
  <c r="H37" i="6"/>
  <c r="G37" i="6"/>
  <c r="E37" i="6"/>
  <c r="J36" i="6"/>
  <c r="I36" i="6"/>
  <c r="H36" i="6"/>
  <c r="G36" i="6"/>
  <c r="E36" i="6"/>
  <c r="F35" i="6"/>
  <c r="F34"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M25" i="6"/>
  <c r="M22" i="6" s="1"/>
  <c r="M64" i="6" s="1"/>
  <c r="M65" i="6" s="1"/>
  <c r="L25" i="6"/>
  <c r="K25" i="6"/>
  <c r="K22" i="6" s="1"/>
  <c r="F24" i="6"/>
  <c r="J23" i="6"/>
  <c r="I23" i="6"/>
  <c r="H23" i="6"/>
  <c r="G23" i="6"/>
  <c r="F23" i="6" s="1"/>
  <c r="E23" i="6"/>
  <c r="L22" i="6"/>
  <c r="L64" i="6" s="1"/>
  <c r="F15" i="6"/>
  <c r="E15" i="6"/>
  <c r="F13" i="6"/>
  <c r="E13" i="6"/>
  <c r="B13" i="6"/>
  <c r="I11" i="6"/>
  <c r="H11" i="6"/>
  <c r="F11" i="6"/>
  <c r="B11" i="6"/>
  <c r="B8" i="6"/>
  <c r="F66" i="10" l="1"/>
  <c r="F64" i="10"/>
  <c r="F65" i="10" s="1"/>
  <c r="F77" i="10"/>
  <c r="J66" i="10"/>
  <c r="J65" i="10" s="1"/>
  <c r="I64" i="10"/>
  <c r="I65" i="10" s="1"/>
  <c r="H105" i="10"/>
  <c r="H65" i="10"/>
  <c r="E105" i="10"/>
  <c r="E65" i="10"/>
  <c r="G66" i="10"/>
  <c r="G64" i="10"/>
  <c r="H105" i="9"/>
  <c r="H65" i="9"/>
  <c r="I64" i="9"/>
  <c r="I65" i="9" s="1"/>
  <c r="J66" i="9"/>
  <c r="J105" i="9" s="1"/>
  <c r="F68" i="9"/>
  <c r="F22" i="9"/>
  <c r="F38" i="9"/>
  <c r="I105" i="9"/>
  <c r="E105" i="9"/>
  <c r="E65" i="9"/>
  <c r="G66" i="9"/>
  <c r="F66" i="9"/>
  <c r="G64" i="9"/>
  <c r="J65" i="8"/>
  <c r="J105" i="8"/>
  <c r="F66" i="8"/>
  <c r="I66" i="8"/>
  <c r="F25" i="8"/>
  <c r="F22" i="8" s="1"/>
  <c r="F64" i="8" s="1"/>
  <c r="H105" i="8"/>
  <c r="H65" i="8"/>
  <c r="G64" i="8"/>
  <c r="I64" i="8"/>
  <c r="E105" i="8"/>
  <c r="E65" i="8"/>
  <c r="G66" i="8"/>
  <c r="F66" i="7"/>
  <c r="I64" i="7"/>
  <c r="G66" i="7"/>
  <c r="E65" i="7"/>
  <c r="H64" i="7"/>
  <c r="I105" i="7"/>
  <c r="I65" i="7"/>
  <c r="J105" i="7"/>
  <c r="J65" i="7"/>
  <c r="E105" i="7"/>
  <c r="G64" i="7"/>
  <c r="F22" i="7"/>
  <c r="F64" i="7" s="1"/>
  <c r="F88" i="6"/>
  <c r="F91" i="6"/>
  <c r="F95" i="6"/>
  <c r="F27" i="6"/>
  <c r="F33" i="6"/>
  <c r="F41" i="6"/>
  <c r="G39" i="6"/>
  <c r="G38" i="6" s="1"/>
  <c r="F83" i="6"/>
  <c r="I25" i="6"/>
  <c r="I22" i="6" s="1"/>
  <c r="J39" i="6"/>
  <c r="J38" i="6" s="1"/>
  <c r="F43" i="6"/>
  <c r="F70" i="6"/>
  <c r="F79" i="6"/>
  <c r="E86" i="6"/>
  <c r="E66" i="6" s="1"/>
  <c r="E56" i="6"/>
  <c r="F32" i="6"/>
  <c r="E25" i="6"/>
  <c r="E22" i="6" s="1"/>
  <c r="F40" i="6"/>
  <c r="F42" i="6"/>
  <c r="F48" i="6"/>
  <c r="F53" i="6"/>
  <c r="F55" i="6"/>
  <c r="G56" i="6"/>
  <c r="H68" i="6"/>
  <c r="H66" i="6" s="1"/>
  <c r="L66" i="6"/>
  <c r="F78" i="6"/>
  <c r="F77" i="6" s="1"/>
  <c r="E77" i="6"/>
  <c r="J77" i="6"/>
  <c r="J66" i="6" s="1"/>
  <c r="F84" i="6"/>
  <c r="G86" i="6"/>
  <c r="J25" i="6"/>
  <c r="J22" i="6" s="1"/>
  <c r="J64" i="6" s="1"/>
  <c r="H39" i="6"/>
  <c r="H38" i="6" s="1"/>
  <c r="F46" i="6"/>
  <c r="F54" i="6"/>
  <c r="F59" i="6"/>
  <c r="F63" i="6"/>
  <c r="F82" i="6"/>
  <c r="H25" i="6"/>
  <c r="H22" i="6" s="1"/>
  <c r="G25" i="6"/>
  <c r="G22" i="6" s="1"/>
  <c r="G64" i="6" s="1"/>
  <c r="F37" i="6"/>
  <c r="I39" i="6"/>
  <c r="I38" i="6" s="1"/>
  <c r="I64" i="6" s="1"/>
  <c r="F44" i="6"/>
  <c r="F45" i="6"/>
  <c r="F51" i="6"/>
  <c r="F60" i="6"/>
  <c r="I56" i="6"/>
  <c r="F76" i="6"/>
  <c r="F80" i="6"/>
  <c r="F87" i="6"/>
  <c r="F86" i="6" s="1"/>
  <c r="F30" i="6"/>
  <c r="F36" i="6"/>
  <c r="F72" i="6"/>
  <c r="F73" i="6"/>
  <c r="F74" i="6"/>
  <c r="F75" i="6"/>
  <c r="I77" i="6"/>
  <c r="I66" i="6" s="1"/>
  <c r="F85" i="6"/>
  <c r="F92" i="6"/>
  <c r="F96" i="6"/>
  <c r="L65" i="6"/>
  <c r="F58" i="6"/>
  <c r="F26" i="6"/>
  <c r="F28" i="6"/>
  <c r="F31" i="6"/>
  <c r="F50" i="6"/>
  <c r="F52" i="6"/>
  <c r="G68" i="6"/>
  <c r="F69" i="6"/>
  <c r="F89" i="6"/>
  <c r="F93" i="6"/>
  <c r="K64" i="6"/>
  <c r="K65" i="6" s="1"/>
  <c r="F29" i="6"/>
  <c r="F57" i="6"/>
  <c r="F62" i="6"/>
  <c r="G77" i="6"/>
  <c r="F90" i="6"/>
  <c r="F94" i="6"/>
  <c r="I105" i="10" l="1"/>
  <c r="F105" i="10"/>
  <c r="J105" i="10"/>
  <c r="G65" i="10"/>
  <c r="B65" i="10" s="1"/>
  <c r="G105" i="10"/>
  <c r="J65" i="9"/>
  <c r="F64" i="9"/>
  <c r="G65" i="9"/>
  <c r="G105" i="9"/>
  <c r="F105" i="8"/>
  <c r="F65" i="8"/>
  <c r="G65" i="8"/>
  <c r="B65" i="8" s="1"/>
  <c r="G105" i="8"/>
  <c r="I105" i="8"/>
  <c r="I65" i="8"/>
  <c r="H105" i="7"/>
  <c r="H65" i="7"/>
  <c r="G65" i="7"/>
  <c r="G105" i="7"/>
  <c r="F65" i="7"/>
  <c r="F105" i="7"/>
  <c r="H64" i="6"/>
  <c r="H65" i="6" s="1"/>
  <c r="G66" i="6"/>
  <c r="G105" i="6" s="1"/>
  <c r="E42" i="6"/>
  <c r="E39" i="6" s="1"/>
  <c r="E38" i="6" s="1"/>
  <c r="E64" i="6" s="1"/>
  <c r="J105" i="6"/>
  <c r="J65" i="6"/>
  <c r="H105" i="6"/>
  <c r="F39" i="6"/>
  <c r="F68" i="6"/>
  <c r="F66" i="6" s="1"/>
  <c r="I65" i="6"/>
  <c r="I105" i="6"/>
  <c r="F56" i="6"/>
  <c r="F38" i="6"/>
  <c r="F25" i="6"/>
  <c r="F22" i="6" s="1"/>
  <c r="B105" i="10" l="1"/>
  <c r="F105" i="9"/>
  <c r="F65" i="9"/>
  <c r="B105" i="8"/>
  <c r="B65" i="7"/>
  <c r="B105" i="7"/>
  <c r="E65" i="6"/>
  <c r="E105" i="6"/>
  <c r="G65" i="6"/>
  <c r="F64" i="6"/>
  <c r="B105" i="9" l="1"/>
  <c r="B65" i="9"/>
  <c r="F65" i="6"/>
  <c r="F105" i="6"/>
  <c r="B105" i="6" l="1"/>
  <c r="B65" i="6"/>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<sst xmlns="http://schemas.openxmlformats.org/spreadsheetml/2006/main" count="890" uniqueCount="171">
  <si>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</si>
  <si>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</si>
  <si>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</si>
  <si>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</si>
  <si>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</si>
  <si>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</si>
  <si>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</si>
  <si>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</si>
  <si>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</si>
  <si>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</si>
  <si>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</si>
  <si>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</si>
  <si>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</si>
  <si>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</si>
  <si>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</si>
  <si>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</si>
  <si>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</si>
  <si>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</si>
  <si>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</si>
  <si>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</si>
  <si>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</si>
  <si>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</si>
  <si>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</si>
  <si>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</si>
  <si>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</si>
  <si>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</si>
  <si>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</si>
  <si>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</si>
  <si>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</si>
  <si>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</si>
  <si>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</si>
  <si>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</si>
  <si>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</si>
  <si>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</si>
  <si>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</si>
  <si>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</si>
  <si>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</si>
  <si>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</si>
  <si>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</si>
  <si>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</si>
  <si>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</si>
  <si>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</si>
  <si>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</si>
  <si>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</si>
  <si>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</si>
  <si>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</si>
  <si>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</si>
  <si>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</si>
  <si>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</si>
  <si>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</si>
  <si>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</si>
  <si>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</si>
  <si>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</si>
  <si>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</si>
  <si>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</si>
  <si>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</si>
  <si>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</si>
  <si>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</si>
  <si>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</si>
  <si>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</si>
  <si>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</si>
  <si>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</si>
  <si>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</si>
  <si>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</si>
  <si>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</si>
  <si>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</si>
  <si>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</si>
  <si>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</si>
  <si>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</si>
  <si>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</si>
  <si>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</si>
  <si>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</si>
  <si>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</si>
  <si>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</si>
  <si>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</si>
  <si>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</si>
  <si>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</si>
  <si>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</si>
  <si>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</si>
  <si>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</si>
  <si>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</si>
  <si>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</si>
  <si>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</si>
  <si>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</si>
  <si>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</si>
  <si>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</si>
  <si>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</si>
  <si>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</si>
  <si>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</si>
  <si>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</si>
  <si>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</si>
  <si>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</si>
  <si>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</si>
  <si>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</si>
  <si>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</si>
  <si>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</si>
  <si>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</si>
  <si>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</si>
  <si>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</si>
  <si>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</si>
  <si>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</si>
  <si>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</si>
  <si>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</si>
  <si>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</si>
  <si>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</si>
  <si>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</si>
  <si>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</si>
  <si>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</si>
  <si>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</si>
  <si>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</si>
  <si>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</si>
  <si>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</si>
  <si>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</si>
  <si>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</si>
  <si>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</si>
  <si>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</si>
  <si>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</si>
  <si>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</si>
  <si>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</si>
  <si>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</si>
  <si>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</si>
  <si>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</si>
  <si>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</si>
  <si>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</si>
  <si>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</si>
  <si>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</si>
  <si>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</si>
  <si>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</si>
  <si>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</si>
  <si>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</si>
  <si>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</si>
  <si>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</si>
  <si>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</si>
  <si>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</si>
  <si>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</si>
  <si>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</si>
  <si>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</si>
  <si>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</si>
  <si>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</si>
  <si>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</si>
  <si>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</si>
  <si>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</si>
  <si>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</si>
  <si>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</si>
  <si>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</si>
  <si>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</si>
  <si>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</si>
  <si>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</si>
  <si>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</si>
  <si>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</si>
  <si>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</si>
  <si>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</si>
  <si>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</si>
  <si>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</si>
  <si>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</si>
  <si>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</si>
  <si>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</si>
  <si>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</si>
  <si>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</si>
  <si>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</si>
  <si>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</si>
  <si>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Годишен         уточнен план                           2021 г.</t>
  </si>
  <si>
    <t>ОТЧЕТ               2021 г.</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</si>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</sst>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56">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cellXfs>
  <cellStyles count="10">
    <cellStyle name="Hyperlink 2" xfId="2"/>
    <cellStyle name="Normal 2" xfId="3"/>
    <cellStyle name="Normal 3" xfId="4"/>
    <cellStyle name="Normal 3 2" xfId="5"/>
    <cellStyle name="Normal 4" xfId="6"/>
    <cellStyle name="Normal_B3_2013" xfId="7"/>
    <cellStyle name="Normal_BIN 7301,7311 and 6301" xfId="8"/>
    <cellStyle name="Запетая 2" xfId="9"/>
    <cellStyle name="Нормален" xfId="0" builtinId="0"/>
    <cellStyle name="Нормален 2" xfId="1"/>
  </cellStyles>
  <dxfs count="210">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numFmt numFmtId="169" formatCode="#,##0;\(#,##0\)"/>
      <fill>
        <patternFill>
          <bgColor rgb="FFFF0000"/>
        </patternFill>
      </fill>
    </dxf>
    <dxf>
      <font>
        <color rgb="FFFFFF00"/>
      </font>
      <numFmt numFmtId="169"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numFmt numFmtId="170" formatCode="0000"/>
    </dxf>
    <dxf>
      <numFmt numFmtId="171" formatCode="0000&quot; &quot;0000"/>
    </dxf>
    <dxf>
      <numFmt numFmtId="172" formatCode="0000&quot; &quot;0000&quot; &quot;0000"/>
    </dxf>
    <dxf>
      <numFmt numFmtId="173"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0" formatCode="0000"/>
    </dxf>
    <dxf>
      <numFmt numFmtId="171" formatCode="0000&quot; &quot;0000"/>
    </dxf>
    <dxf>
      <numFmt numFmtId="172" formatCode="0000&quot; &quot;0000&quot; &quot;0000"/>
    </dxf>
    <dxf>
      <numFmt numFmtId="173" formatCode="0000&quot; &quot;0000&quot; &quot;0000&quot; &quot;0000"/>
    </dxf>
    <dxf>
      <font>
        <color rgb="FFFFFF00"/>
      </font>
      <fill>
        <patternFill>
          <bgColor rgb="FF000099"/>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3.2021/B1_2021_03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3.2021/B1_2021_03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3.2021/B1_2021_03_1722_KS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3.2021/B1_2021_03_PRB_D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risteva%20D/&#1054;&#1058;&#1063;&#1045;&#1058;&#1048;%202021/&#1084;&#1077;&#1089;&#1077;&#1095;&#1085;&#1080;%20&#1086;&#1090;&#1095;&#1077;&#1090;&#1080;%202021/&#1084;.03.2021/B1_2021_03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44286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2210300</v>
          </cell>
          <cell r="G74">
            <v>419051</v>
          </cell>
          <cell r="H74">
            <v>0</v>
          </cell>
          <cell r="I74">
            <v>335740</v>
          </cell>
          <cell r="J74">
            <v>0</v>
          </cell>
        </row>
        <row r="77">
          <cell r="E77">
            <v>2095300</v>
          </cell>
          <cell r="G77">
            <v>391985</v>
          </cell>
          <cell r="I77">
            <v>329454</v>
          </cell>
        </row>
        <row r="78">
          <cell r="E78">
            <v>90000</v>
          </cell>
          <cell r="G78">
            <v>16296</v>
          </cell>
          <cell r="I78">
            <v>4263</v>
          </cell>
        </row>
        <row r="79">
          <cell r="E79">
            <v>25000</v>
          </cell>
          <cell r="G79">
            <v>10770</v>
          </cell>
          <cell r="I79">
            <v>2023</v>
          </cell>
        </row>
        <row r="90">
          <cell r="E90">
            <v>0</v>
          </cell>
          <cell r="G90">
            <v>0</v>
          </cell>
          <cell r="H90">
            <v>0</v>
          </cell>
          <cell r="I90">
            <v>0</v>
          </cell>
          <cell r="J90">
            <v>0</v>
          </cell>
        </row>
        <row r="94">
          <cell r="E94">
            <v>0</v>
          </cell>
          <cell r="G94">
            <v>0</v>
          </cell>
          <cell r="H94">
            <v>0</v>
          </cell>
          <cell r="I94">
            <v>0</v>
          </cell>
          <cell r="J94">
            <v>0</v>
          </cell>
        </row>
        <row r="108">
          <cell r="E108">
            <v>15000</v>
          </cell>
          <cell r="G108">
            <v>0</v>
          </cell>
          <cell r="H108">
            <v>0</v>
          </cell>
          <cell r="I108">
            <v>603</v>
          </cell>
          <cell r="J108">
            <v>0</v>
          </cell>
        </row>
        <row r="112">
          <cell r="E112">
            <v>-1400</v>
          </cell>
          <cell r="G112">
            <v>-181</v>
          </cell>
          <cell r="H112">
            <v>0</v>
          </cell>
          <cell r="I112">
            <v>-58</v>
          </cell>
          <cell r="J112">
            <v>0</v>
          </cell>
        </row>
        <row r="121">
          <cell r="E121">
            <v>-89732</v>
          </cell>
          <cell r="G121">
            <v>-37676</v>
          </cell>
          <cell r="H121">
            <v>0</v>
          </cell>
          <cell r="I121">
            <v>0</v>
          </cell>
          <cell r="J121">
            <v>0</v>
          </cell>
        </row>
        <row r="125">
          <cell r="E125">
            <v>214000</v>
          </cell>
          <cell r="G125">
            <v>7412</v>
          </cell>
          <cell r="H125">
            <v>0</v>
          </cell>
          <cell r="I125">
            <v>8504</v>
          </cell>
          <cell r="J125">
            <v>0</v>
          </cell>
        </row>
        <row r="139">
          <cell r="E139">
            <v>0</v>
          </cell>
          <cell r="G139">
            <v>0</v>
          </cell>
          <cell r="H139">
            <v>0</v>
          </cell>
          <cell r="I139">
            <v>5000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8158924</v>
          </cell>
          <cell r="G187">
            <v>1377575</v>
          </cell>
          <cell r="H187">
            <v>0</v>
          </cell>
          <cell r="I187">
            <v>99301</v>
          </cell>
          <cell r="J187">
            <v>412087</v>
          </cell>
        </row>
        <row r="190">
          <cell r="E190">
            <v>808160</v>
          </cell>
          <cell r="G190">
            <v>131397</v>
          </cell>
          <cell r="H190">
            <v>0</v>
          </cell>
          <cell r="I190">
            <v>1717</v>
          </cell>
          <cell r="J190">
            <v>7799</v>
          </cell>
        </row>
        <row r="196">
          <cell r="E196">
            <v>1467751</v>
          </cell>
          <cell r="G196">
            <v>0</v>
          </cell>
          <cell r="H196">
            <v>0</v>
          </cell>
          <cell r="I196">
            <v>0</v>
          </cell>
          <cell r="J196">
            <v>356652</v>
          </cell>
        </row>
        <row r="204">
          <cell r="E204">
            <v>0</v>
          </cell>
          <cell r="G204">
            <v>0</v>
          </cell>
          <cell r="H204">
            <v>0</v>
          </cell>
          <cell r="I204">
            <v>0</v>
          </cell>
          <cell r="J204">
            <v>0</v>
          </cell>
        </row>
        <row r="205">
          <cell r="E205">
            <v>2384555</v>
          </cell>
          <cell r="G205">
            <v>392160</v>
          </cell>
          <cell r="H205">
            <v>0</v>
          </cell>
          <cell r="I205">
            <v>22380</v>
          </cell>
          <cell r="J205">
            <v>-140</v>
          </cell>
        </row>
        <row r="223">
          <cell r="E223">
            <v>135500</v>
          </cell>
          <cell r="G223">
            <v>3275</v>
          </cell>
          <cell r="H223">
            <v>0</v>
          </cell>
          <cell r="I223">
            <v>-7558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502390</v>
          </cell>
          <cell r="G256">
            <v>97785</v>
          </cell>
          <cell r="H256">
            <v>0</v>
          </cell>
          <cell r="I256">
            <v>240</v>
          </cell>
          <cell r="J256">
            <v>0</v>
          </cell>
        </row>
        <row r="257">
          <cell r="E257">
            <v>0</v>
          </cell>
          <cell r="G257">
            <v>0</v>
          </cell>
          <cell r="H257">
            <v>0</v>
          </cell>
          <cell r="I257">
            <v>0</v>
          </cell>
          <cell r="J257">
            <v>0</v>
          </cell>
        </row>
        <row r="258">
          <cell r="E258">
            <v>47300</v>
          </cell>
          <cell r="G258">
            <v>1961</v>
          </cell>
          <cell r="H258">
            <v>0</v>
          </cell>
          <cell r="I258">
            <v>430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4573</v>
          </cell>
          <cell r="H271">
            <v>0</v>
          </cell>
          <cell r="I271">
            <v>156</v>
          </cell>
          <cell r="J271">
            <v>0</v>
          </cell>
        </row>
        <row r="272">
          <cell r="E272">
            <v>0</v>
          </cell>
          <cell r="G272">
            <v>0</v>
          </cell>
          <cell r="H272">
            <v>0</v>
          </cell>
          <cell r="I272">
            <v>0</v>
          </cell>
          <cell r="J272">
            <v>0</v>
          </cell>
        </row>
        <row r="275">
          <cell r="E275">
            <v>368720</v>
          </cell>
          <cell r="G275">
            <v>0</v>
          </cell>
          <cell r="H275">
            <v>0</v>
          </cell>
          <cell r="I275">
            <v>0</v>
          </cell>
          <cell r="J275">
            <v>0</v>
          </cell>
        </row>
        <row r="276">
          <cell r="E276">
            <v>473005</v>
          </cell>
          <cell r="G276">
            <v>144527</v>
          </cell>
          <cell r="H276">
            <v>0</v>
          </cell>
          <cell r="I276">
            <v>0</v>
          </cell>
          <cell r="J276">
            <v>0</v>
          </cell>
        </row>
        <row r="284">
          <cell r="E284">
            <v>42500</v>
          </cell>
          <cell r="G284">
            <v>16561</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9435134</v>
          </cell>
          <cell r="G383">
            <v>1764516</v>
          </cell>
          <cell r="H383">
            <v>0</v>
          </cell>
          <cell r="I383">
            <v>0</v>
          </cell>
          <cell r="J383">
            <v>0</v>
          </cell>
        </row>
        <row r="388">
          <cell r="E388">
            <v>0</v>
          </cell>
          <cell r="G388">
            <v>0</v>
          </cell>
          <cell r="H388">
            <v>0</v>
          </cell>
          <cell r="I388">
            <v>0</v>
          </cell>
          <cell r="J388">
            <v>0</v>
          </cell>
        </row>
        <row r="391">
          <cell r="E391">
            <v>-866600</v>
          </cell>
          <cell r="G391">
            <v>889662</v>
          </cell>
          <cell r="H391">
            <v>0</v>
          </cell>
          <cell r="I391">
            <v>0</v>
          </cell>
          <cell r="J391">
            <v>0</v>
          </cell>
        </row>
        <row r="396">
          <cell r="E396">
            <v>0</v>
          </cell>
          <cell r="G396">
            <v>-85</v>
          </cell>
          <cell r="H396">
            <v>14063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794422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-405808</v>
          </cell>
          <cell r="G524">
            <v>-31413</v>
          </cell>
          <cell r="H524">
            <v>235952</v>
          </cell>
          <cell r="I524">
            <v>-18668</v>
          </cell>
          <cell r="J524">
            <v>-16995</v>
          </cell>
        </row>
        <row r="531">
          <cell r="E531">
            <v>14497</v>
          </cell>
          <cell r="G531">
            <v>14497</v>
          </cell>
          <cell r="H531">
            <v>0</v>
          </cell>
          <cell r="I531">
            <v>0</v>
          </cell>
          <cell r="J531">
            <v>-1029</v>
          </cell>
        </row>
        <row r="536">
          <cell r="E536">
            <v>0</v>
          </cell>
          <cell r="G536">
            <v>0</v>
          </cell>
          <cell r="H536">
            <v>0</v>
          </cell>
          <cell r="I536">
            <v>0</v>
          </cell>
          <cell r="J536">
            <v>0</v>
          </cell>
        </row>
        <row r="544">
          <cell r="E544">
            <v>11540</v>
          </cell>
          <cell r="G544">
            <v>-4177</v>
          </cell>
          <cell r="H544">
            <v>0</v>
          </cell>
          <cell r="I544">
            <v>2886</v>
          </cell>
          <cell r="J544">
            <v>0</v>
          </cell>
        </row>
        <row r="567">
          <cell r="H567">
            <v>0</v>
          </cell>
          <cell r="I567">
            <v>0</v>
          </cell>
          <cell r="J567">
            <v>0</v>
          </cell>
        </row>
        <row r="568">
          <cell r="E568">
            <v>1240224</v>
          </cell>
          <cell r="G568">
            <v>0</v>
          </cell>
          <cell r="H568">
            <v>1240224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-6425</v>
          </cell>
          <cell r="H573">
            <v>0</v>
          </cell>
          <cell r="I573">
            <v>0</v>
          </cell>
          <cell r="J573">
            <v>0</v>
          </cell>
        </row>
        <row r="574">
          <cell r="E574">
            <v>-615224</v>
          </cell>
          <cell r="G574">
            <v>0</v>
          </cell>
          <cell r="H574">
            <v>-1480485</v>
          </cell>
          <cell r="I574">
            <v>0</v>
          </cell>
          <cell r="J574">
            <v>0</v>
          </cell>
        </row>
        <row r="575">
          <cell r="H575">
            <v>0</v>
          </cell>
          <cell r="I575">
            <v>0</v>
          </cell>
          <cell r="J575">
            <v>0</v>
          </cell>
        </row>
        <row r="576">
          <cell r="G576">
            <v>0</v>
          </cell>
          <cell r="I576">
            <v>0</v>
          </cell>
          <cell r="J576">
            <v>0</v>
          </cell>
        </row>
        <row r="577">
          <cell r="G577">
            <v>0</v>
          </cell>
          <cell r="H577">
            <v>0</v>
          </cell>
          <cell r="I577">
            <v>-70070</v>
          </cell>
          <cell r="J577">
            <v>0</v>
          </cell>
        </row>
        <row r="578">
          <cell r="G578">
            <v>0</v>
          </cell>
          <cell r="H578">
            <v>0</v>
          </cell>
          <cell r="J578">
            <v>0</v>
          </cell>
        </row>
        <row r="579">
          <cell r="G579">
            <v>-31475</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4190148</v>
          </cell>
          <cell r="G587">
            <v>4190148</v>
          </cell>
          <cell r="H587">
            <v>0</v>
          </cell>
          <cell r="I587">
            <v>0</v>
          </cell>
          <cell r="J587">
            <v>0</v>
          </cell>
        </row>
        <row r="588">
          <cell r="H588">
            <v>0</v>
          </cell>
          <cell r="I588">
            <v>0</v>
          </cell>
          <cell r="J588">
            <v>0</v>
          </cell>
        </row>
        <row r="589">
          <cell r="E589">
            <v>-941024</v>
          </cell>
          <cell r="G589">
            <v>-5161065</v>
          </cell>
          <cell r="H589">
            <v>0</v>
          </cell>
          <cell r="I589">
            <v>0</v>
          </cell>
          <cell r="J589">
            <v>0</v>
          </cell>
        </row>
        <row r="590">
          <cell r="H590">
            <v>0</v>
          </cell>
          <cell r="I590">
            <v>0</v>
          </cell>
          <cell r="J590">
            <v>0</v>
          </cell>
        </row>
        <row r="591">
          <cell r="E591">
            <v>0</v>
          </cell>
          <cell r="G591">
            <v>157025</v>
          </cell>
          <cell r="H591">
            <v>-9754</v>
          </cell>
          <cell r="I591">
            <v>-147271</v>
          </cell>
          <cell r="J591">
            <v>0</v>
          </cell>
        </row>
        <row r="594">
          <cell r="E594">
            <v>0</v>
          </cell>
          <cell r="G594">
            <v>9754</v>
          </cell>
          <cell r="H594">
            <v>-9754</v>
          </cell>
          <cell r="J594">
            <v>0</v>
          </cell>
        </row>
        <row r="600">
          <cell r="G600" t="str">
            <v>Иванка Налджиян</v>
          </cell>
        </row>
        <row r="603">
          <cell r="D603" t="str">
            <v>Александра Кърпачева</v>
          </cell>
          <cell r="G603" t="str">
            <v>проф.д-р Христина Янчева</v>
          </cell>
        </row>
        <row r="605">
          <cell r="B605">
            <v>44291</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44286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3816</v>
          </cell>
          <cell r="H544">
            <v>0</v>
          </cell>
          <cell r="I544">
            <v>-1000</v>
          </cell>
          <cell r="J544">
            <v>0</v>
          </cell>
        </row>
        <row r="567">
          <cell r="G567">
            <v>54630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-57446</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-1000</v>
          </cell>
          <cell r="H591">
            <v>0</v>
          </cell>
          <cell r="I591">
            <v>1000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44291</v>
          </cell>
          <cell r="E605" t="str">
            <v>032/654304</v>
          </cell>
          <cell r="F605" t="str">
            <v>032/654304</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 val="Лист1"/>
    </sheetNames>
    <sheetDataSet>
      <sheetData sheetId="0" refreshError="1"/>
      <sheetData sheetId="1" refreshError="1"/>
      <sheetData sheetId="2" refreshError="1"/>
      <sheetData sheetId="3">
        <row r="9">
          <cell r="B9" t="str">
            <v>АГРАРЕН УНИВЕРСИТЕТ</v>
          </cell>
          <cell r="F9">
            <v>44286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12521</v>
          </cell>
        </row>
        <row r="190">
          <cell r="E190">
            <v>0</v>
          </cell>
          <cell r="G190">
            <v>0</v>
          </cell>
          <cell r="H190">
            <v>0</v>
          </cell>
          <cell r="I190">
            <v>0</v>
          </cell>
          <cell r="J190">
            <v>12690</v>
          </cell>
        </row>
        <row r="196">
          <cell r="E196">
            <v>0</v>
          </cell>
          <cell r="G196">
            <v>0</v>
          </cell>
          <cell r="H196">
            <v>0</v>
          </cell>
          <cell r="I196">
            <v>0</v>
          </cell>
          <cell r="J196">
            <v>2665</v>
          </cell>
        </row>
        <row r="204">
          <cell r="E204">
            <v>0</v>
          </cell>
          <cell r="G204">
            <v>0</v>
          </cell>
          <cell r="H204">
            <v>0</v>
          </cell>
          <cell r="I204">
            <v>0</v>
          </cell>
          <cell r="J204">
            <v>0</v>
          </cell>
        </row>
        <row r="205">
          <cell r="E205">
            <v>0</v>
          </cell>
          <cell r="G205">
            <v>0</v>
          </cell>
          <cell r="H205">
            <v>0</v>
          </cell>
          <cell r="I205">
            <v>0</v>
          </cell>
          <cell r="J205">
            <v>91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45000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41748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31219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44291</v>
          </cell>
          <cell r="H605" t="str">
            <v>vani2223@abv.bg</v>
          </cell>
        </row>
      </sheetData>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44286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-242</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276764</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8254</v>
          </cell>
        </row>
        <row r="190">
          <cell r="E190">
            <v>0</v>
          </cell>
          <cell r="G190">
            <v>0</v>
          </cell>
          <cell r="H190">
            <v>0</v>
          </cell>
          <cell r="I190">
            <v>0</v>
          </cell>
          <cell r="J190">
            <v>74461</v>
          </cell>
        </row>
        <row r="196">
          <cell r="E196">
            <v>0</v>
          </cell>
          <cell r="G196">
            <v>0</v>
          </cell>
          <cell r="H196">
            <v>0</v>
          </cell>
          <cell r="I196">
            <v>0</v>
          </cell>
          <cell r="J196">
            <v>3220</v>
          </cell>
        </row>
        <row r="204">
          <cell r="E204">
            <v>0</v>
          </cell>
          <cell r="G204">
            <v>0</v>
          </cell>
          <cell r="H204">
            <v>0</v>
          </cell>
          <cell r="I204">
            <v>0</v>
          </cell>
          <cell r="J204">
            <v>0</v>
          </cell>
        </row>
        <row r="205">
          <cell r="E205">
            <v>0</v>
          </cell>
          <cell r="G205">
            <v>0</v>
          </cell>
          <cell r="H205">
            <v>0</v>
          </cell>
          <cell r="I205">
            <v>0</v>
          </cell>
          <cell r="J205">
            <v>1542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19078</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-13978</v>
          </cell>
        </row>
        <row r="399">
          <cell r="E399">
            <v>0</v>
          </cell>
          <cell r="G399">
            <v>0</v>
          </cell>
          <cell r="H399">
            <v>0</v>
          </cell>
          <cell r="I399">
            <v>0</v>
          </cell>
          <cell r="J399">
            <v>61745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-218763</v>
          </cell>
        </row>
        <row r="531">
          <cell r="E531">
            <v>0</v>
          </cell>
          <cell r="G531">
            <v>0</v>
          </cell>
          <cell r="H531">
            <v>0</v>
          </cell>
          <cell r="I531">
            <v>0</v>
          </cell>
          <cell r="J531">
            <v>1029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44291</v>
          </cell>
          <cell r="E605" t="str">
            <v>032/654304</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44286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22393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41061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18668</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44260</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O6" sqref="O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+[2]OTCHET!B9</f>
        <v>АГРАРЕН УНИВЕРСИТЕТ ПЛОВДИВ</v>
      </c>
      <c r="C11" s="11"/>
      <c r="D11" s="11"/>
      <c r="E11" s="12" t="s">
        <v>0</v>
      </c>
      <c r="F11" s="34">
        <f>[2]OTCHET!F9</f>
        <v>44286</v>
      </c>
      <c r="G11" s="35" t="s">
        <v>1</v>
      </c>
      <c r="H11" s="36">
        <f>+[2]OTCHET!H9</f>
        <v>455464</v>
      </c>
      <c r="I11" s="736">
        <f>+[2]OTCHET!I9</f>
        <v>0</v>
      </c>
      <c r="J11" s="737"/>
      <c r="K11" s="606"/>
      <c r="L11" s="606"/>
      <c r="N11" s="312"/>
      <c r="P11" s="312"/>
      <c r="Q11" s="607"/>
      <c r="R11" s="607"/>
      <c r="S11" s="607"/>
      <c r="T11" s="607"/>
    </row>
    <row r="12" spans="1:25" ht="23.25" customHeight="1">
      <c r="B12" s="26" t="s">
        <v>2</v>
      </c>
      <c r="C12" s="13"/>
      <c r="D12" s="10"/>
      <c r="E12" s="18"/>
      <c r="F12" s="14"/>
      <c r="G12" s="18"/>
      <c r="H12" s="32"/>
      <c r="I12" s="738" t="s">
        <v>3</v>
      </c>
      <c r="J12" s="738"/>
      <c r="N12" s="312"/>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39"/>
      <c r="J13" s="739"/>
      <c r="N13" s="312"/>
      <c r="P13" s="312"/>
      <c r="Q13" s="607"/>
      <c r="R13" s="607"/>
      <c r="S13" s="607"/>
      <c r="T13" s="607"/>
    </row>
    <row r="14" spans="1:25" ht="23.25" customHeight="1">
      <c r="B14" s="27" t="s">
        <v>4</v>
      </c>
      <c r="C14" s="17"/>
      <c r="D14" s="17"/>
      <c r="E14" s="17"/>
      <c r="F14" s="17"/>
      <c r="G14" s="17"/>
      <c r="H14" s="32"/>
      <c r="I14" s="739"/>
      <c r="J14" s="739"/>
      <c r="N14" s="312"/>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44" t="s">
        <v>161</v>
      </c>
      <c r="F17" s="740"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45"/>
      <c r="F18" s="741"/>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2348168</v>
      </c>
      <c r="F22" s="87">
        <f t="shared" si="0"/>
        <v>738395</v>
      </c>
      <c r="G22" s="88">
        <f t="shared" si="0"/>
        <v>388606</v>
      </c>
      <c r="H22" s="89">
        <f t="shared" si="0"/>
        <v>0</v>
      </c>
      <c r="I22" s="89">
        <f t="shared" si="0"/>
        <v>349789</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2348168</v>
      </c>
      <c r="F25" s="102">
        <f>+F26+F30+F31+F32+F33</f>
        <v>733395</v>
      </c>
      <c r="G25" s="103">
        <f t="shared" ref="G25:M25" si="2">+G26+G30+G31+G32+G33</f>
        <v>388606</v>
      </c>
      <c r="H25" s="104">
        <f>+H26+H30+H31+H32+H33</f>
        <v>0</v>
      </c>
      <c r="I25" s="104">
        <f>+I26+I30+I31+I32+I33</f>
        <v>344789</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[2]OTCHET!E74</f>
        <v>2210300</v>
      </c>
      <c r="F26" s="107">
        <f t="shared" si="1"/>
        <v>754791</v>
      </c>
      <c r="G26" s="108">
        <f>[2]OTCHET!G74</f>
        <v>419051</v>
      </c>
      <c r="H26" s="109">
        <f>[2]OTCHET!H74</f>
        <v>0</v>
      </c>
      <c r="I26" s="109">
        <f>[2]OTCHET!I74</f>
        <v>335740</v>
      </c>
      <c r="J26" s="110">
        <f>[2]OTCHET!J74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[2]OTCHET!E77</f>
        <v>2095300</v>
      </c>
      <c r="F28" s="119">
        <f t="shared" si="1"/>
        <v>721439</v>
      </c>
      <c r="G28" s="120">
        <f>[2]OTCHET!G77</f>
        <v>391985</v>
      </c>
      <c r="H28" s="121">
        <f>[2]OTCHET!H77</f>
        <v>0</v>
      </c>
      <c r="I28" s="121">
        <f>[2]OTCHET!I77</f>
        <v>329454</v>
      </c>
      <c r="J28" s="122">
        <f>[2]OTCHET!J77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+[2]OTCHET!E78+[2]OTCHET!E79</f>
        <v>115000</v>
      </c>
      <c r="F29" s="125">
        <f t="shared" si="1"/>
        <v>33352</v>
      </c>
      <c r="G29" s="126">
        <f>+[2]OTCHET!G78+[2]OTCHET!G79</f>
        <v>27066</v>
      </c>
      <c r="H29" s="127">
        <f>+[2]OTCHET!H78+[2]OTCHET!H79</f>
        <v>0</v>
      </c>
      <c r="I29" s="127">
        <f>+[2]OTCHET!I78+[2]OTCHET!I79</f>
        <v>6286</v>
      </c>
      <c r="J29" s="128">
        <f>+[2]OTCHET!J78+[2]OTCHET!J79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[2]OTCHET!E108</f>
        <v>15000</v>
      </c>
      <c r="F31" s="135">
        <f t="shared" si="1"/>
        <v>603</v>
      </c>
      <c r="G31" s="136">
        <f>[2]OTCHET!G108</f>
        <v>0</v>
      </c>
      <c r="H31" s="137">
        <f>[2]OTCHET!H108</f>
        <v>0</v>
      </c>
      <c r="I31" s="137">
        <f>[2]OTCHET!I108</f>
        <v>603</v>
      </c>
      <c r="J31" s="138">
        <f>[2]OTCHET!J108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-91132</v>
      </c>
      <c r="F32" s="135">
        <f t="shared" si="1"/>
        <v>-37915</v>
      </c>
      <c r="G32" s="136">
        <f>[2]OTCHET!G112+[2]OTCHET!G121+[2]OTCHET!G137+[2]OTCHET!G138</f>
        <v>-37857</v>
      </c>
      <c r="H32" s="137">
        <f>[2]OTCHET!H112+[2]OTCHET!H121+[2]OTCHET!H137+[2]OTCHET!H138</f>
        <v>0</v>
      </c>
      <c r="I32" s="137">
        <f>[2]OTCHET!I112+[2]OTCHET!I121+[2]OTCHET!I137+[2]OTCHET!I138</f>
        <v>-58</v>
      </c>
      <c r="J32" s="138">
        <f>[2]OTCHET!J112+[2]OTCHET!J121+[2]OTCHET!J137+[2]OTCHET!J138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[2]OTCHET!E125</f>
        <v>214000</v>
      </c>
      <c r="F33" s="97">
        <f t="shared" si="1"/>
        <v>15916</v>
      </c>
      <c r="G33" s="98">
        <f>[2]OTCHET!G125</f>
        <v>7412</v>
      </c>
      <c r="H33" s="99">
        <f>[2]OTCHET!H125</f>
        <v>0</v>
      </c>
      <c r="I33" s="99">
        <f>[2]OTCHET!I125</f>
        <v>8504</v>
      </c>
      <c r="J33" s="100">
        <f>[2]OTCHET!J125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5000</v>
      </c>
      <c r="G36" s="154">
        <f>+[2]OTCHET!G139</f>
        <v>0</v>
      </c>
      <c r="H36" s="155">
        <f>+[2]OTCHET!H139</f>
        <v>0</v>
      </c>
      <c r="I36" s="155">
        <f>+[2]OTCHET!I139</f>
        <v>5000</v>
      </c>
      <c r="J36" s="156">
        <f>+[2]OTCHET!J139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14411055</v>
      </c>
      <c r="F38" s="165">
        <f t="shared" si="3"/>
        <v>3062878</v>
      </c>
      <c r="G38" s="166">
        <f t="shared" si="3"/>
        <v>2169814</v>
      </c>
      <c r="H38" s="167">
        <f t="shared" si="3"/>
        <v>0</v>
      </c>
      <c r="I38" s="167">
        <f t="shared" si="3"/>
        <v>116666</v>
      </c>
      <c r="J38" s="168">
        <f t="shared" si="3"/>
        <v>776398</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10434835</v>
      </c>
      <c r="F39" s="171">
        <f t="shared" si="4"/>
        <v>2386528</v>
      </c>
      <c r="G39" s="172">
        <f t="shared" si="4"/>
        <v>1508972</v>
      </c>
      <c r="H39" s="173">
        <f t="shared" si="4"/>
        <v>0</v>
      </c>
      <c r="I39" s="173">
        <f t="shared" si="4"/>
        <v>101018</v>
      </c>
      <c r="J39" s="174">
        <f t="shared" si="4"/>
        <v>776538</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[2]OTCHET!E187</f>
        <v>8158924</v>
      </c>
      <c r="F40" s="48">
        <f t="shared" si="1"/>
        <v>1888963</v>
      </c>
      <c r="G40" s="45">
        <f>[2]OTCHET!G187</f>
        <v>1377575</v>
      </c>
      <c r="H40" s="39">
        <f>[2]OTCHET!H187</f>
        <v>0</v>
      </c>
      <c r="I40" s="39">
        <f>[2]OTCHET!I187</f>
        <v>99301</v>
      </c>
      <c r="J40" s="40">
        <f>[2]OTCHET!J187</f>
        <v>412087</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[2]OTCHET!E190</f>
        <v>808160</v>
      </c>
      <c r="F41" s="49">
        <f t="shared" si="1"/>
        <v>140913</v>
      </c>
      <c r="G41" s="46">
        <f>[2]OTCHET!G190</f>
        <v>131397</v>
      </c>
      <c r="H41" s="41">
        <f>[2]OTCHET!H190</f>
        <v>0</v>
      </c>
      <c r="I41" s="41">
        <f>[2]OTCHET!I190</f>
        <v>1717</v>
      </c>
      <c r="J41" s="42">
        <f>[2]OTCHET!J190</f>
        <v>7799</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+[2]OTCHET!E196+[2]OTCHET!E204</f>
        <v>1467751</v>
      </c>
      <c r="F42" s="50">
        <f t="shared" si="1"/>
        <v>356652</v>
      </c>
      <c r="G42" s="47">
        <f>+[2]OTCHET!G196+[2]OTCHET!G204</f>
        <v>0</v>
      </c>
      <c r="H42" s="43">
        <f>+[2]OTCHET!H196+[2]OTCHET!H204</f>
        <v>0</v>
      </c>
      <c r="I42" s="43">
        <f>+[2]OTCHET!I196+[2]OTCHET!I204</f>
        <v>0</v>
      </c>
      <c r="J42" s="44">
        <f>+[2]OTCHET!J196+[2]OTCHET!J204</f>
        <v>356652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+[2]OTCHET!E205+[2]OTCHET!E223+[2]OTCHET!E271</f>
        <v>2542305</v>
      </c>
      <c r="F43" s="186">
        <f t="shared" si="1"/>
        <v>414846</v>
      </c>
      <c r="G43" s="187">
        <f>+[2]OTCHET!G205+[2]OTCHET!G223+[2]OTCHET!G271</f>
        <v>400008</v>
      </c>
      <c r="H43" s="188">
        <f>+[2]OTCHET!H205+[2]OTCHET!H223+[2]OTCHET!H271</f>
        <v>0</v>
      </c>
      <c r="I43" s="188">
        <f>+[2]OTCHET!I205+[2]OTCHET!I223+[2]OTCHET!I271</f>
        <v>14978</v>
      </c>
      <c r="J43" s="189">
        <f>+[2]OTCHET!J205+[2]OTCHET!J223+[2]OTCHET!J271</f>
        <v>-140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549690</v>
      </c>
      <c r="F46" s="186">
        <f t="shared" si="1"/>
        <v>100416</v>
      </c>
      <c r="G46" s="187">
        <f>+[2]OTCHET!G255+[2]OTCHET!G256+[2]OTCHET!G257+[2]OTCHET!G258</f>
        <v>99746</v>
      </c>
      <c r="H46" s="188">
        <f>+[2]OTCHET!H255+[2]OTCHET!H256+[2]OTCHET!H257+[2]OTCHET!H258</f>
        <v>0</v>
      </c>
      <c r="I46" s="188">
        <f>+[2]OTCHET!I255+[2]OTCHET!I256+[2]OTCHET!I257+[2]OTCHET!I258</f>
        <v>670</v>
      </c>
      <c r="J46" s="189">
        <f>+[2]OTCHET!J255+[2]OTCHET!J256+[2]OTCHET!J257+[2]OTCHET!J258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+[2]OTCHET!E256</f>
        <v>502390</v>
      </c>
      <c r="F47" s="192">
        <f t="shared" si="1"/>
        <v>98025</v>
      </c>
      <c r="G47" s="193">
        <f>+[2]OTCHET!G256</f>
        <v>97785</v>
      </c>
      <c r="H47" s="194">
        <f>+[2]OTCHET!H256</f>
        <v>0</v>
      </c>
      <c r="I47" s="19">
        <f>+[2]OTCHET!I256</f>
        <v>240</v>
      </c>
      <c r="J47" s="195">
        <f>+[2]OTCHET!J256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884225</v>
      </c>
      <c r="F49" s="135">
        <f t="shared" si="1"/>
        <v>161088</v>
      </c>
      <c r="G49" s="136">
        <f>[2]OTCHET!G275+[2]OTCHET!G276+[2]OTCHET!G284+[2]OTCHET!G287</f>
        <v>161088</v>
      </c>
      <c r="H49" s="137">
        <f>[2]OTCHET!H275+[2]OTCHET!H276+[2]OTCHET!H284+[2]OTCHET!H287</f>
        <v>0</v>
      </c>
      <c r="I49" s="137">
        <f>[2]OTCHET!I275+[2]OTCHET!I276+[2]OTCHET!I284+[2]OTCHET!I287</f>
        <v>0</v>
      </c>
      <c r="J49" s="138">
        <f>[2]OTCHET!J275+[2]OTCHET!J276+[2]OTCHET!J284+[2]OTCHET!J287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8568534</v>
      </c>
      <c r="F56" s="219">
        <f t="shared" si="5"/>
        <v>3462578</v>
      </c>
      <c r="G56" s="220">
        <f t="shared" si="5"/>
        <v>2654093</v>
      </c>
      <c r="H56" s="221">
        <f t="shared" si="5"/>
        <v>14063</v>
      </c>
      <c r="I56" s="21">
        <f t="shared" si="5"/>
        <v>0</v>
      </c>
      <c r="J56" s="222">
        <f t="shared" si="5"/>
        <v>794422</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8568534</v>
      </c>
      <c r="F58" s="227">
        <f t="shared" si="1"/>
        <v>2668156</v>
      </c>
      <c r="G58" s="228">
        <f>+[2]OTCHET!G383+[2]OTCHET!G391+[2]OTCHET!G396+[2]OTCHET!G399+[2]OTCHET!G402+[2]OTCHET!G405+[2]OTCHET!G406+[2]OTCHET!G409+[2]OTCHET!G422+[2]OTCHET!G423+[2]OTCHET!G424+[2]OTCHET!G425+[2]OTCHET!G426</f>
        <v>2654093</v>
      </c>
      <c r="H58" s="229">
        <f>+[2]OTCHET!H383+[2]OTCHET!H391+[2]OTCHET!H396+[2]OTCHET!H399+[2]OTCHET!H402+[2]OTCHET!H405+[2]OTCHET!H406+[2]OTCHET!H409+[2]OTCHET!H422+[2]OTCHET!H423+[2]OTCHET!H424+[2]OTCHET!H425+[2]OTCHET!H426</f>
        <v>14063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794422</v>
      </c>
      <c r="G62" s="159">
        <f>[2]OTCHET!G412</f>
        <v>0</v>
      </c>
      <c r="H62" s="160">
        <f>[2]OTCHET!H412</f>
        <v>0</v>
      </c>
      <c r="I62" s="160">
        <f>[2]OTCHET!I412</f>
        <v>0</v>
      </c>
      <c r="J62" s="161">
        <f>[2]OTCHET!J412</f>
        <v>794422</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-3494353</v>
      </c>
      <c r="F64" s="252">
        <f t="shared" si="6"/>
        <v>1138095</v>
      </c>
      <c r="G64" s="253">
        <f t="shared" si="6"/>
        <v>872885</v>
      </c>
      <c r="H64" s="254">
        <f t="shared" si="6"/>
        <v>14063</v>
      </c>
      <c r="I64" s="254">
        <f t="shared" si="6"/>
        <v>233123</v>
      </c>
      <c r="J64" s="255">
        <f t="shared" si="6"/>
        <v>18024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3494353</v>
      </c>
      <c r="F66" s="261">
        <f>SUM(+F68+F76+F77+F84+F85+F86+F89+F90+F91+F92+F93+F94+F95)</f>
        <v>-1138095</v>
      </c>
      <c r="G66" s="262">
        <f t="shared" ref="G66:L66" si="8">SUM(+G68+G76+G77+G84+G85+G86+G89+G90+G91+G92+G93+G94+G95)</f>
        <v>-872885</v>
      </c>
      <c r="H66" s="263">
        <f>SUM(+H68+H76+H77+H84+H85+H86+H89+H90+H91+H92+H93+H94+H95)</f>
        <v>-14063</v>
      </c>
      <c r="I66" s="263">
        <f>SUM(+I68+I76+I77+I84+I85+I86+I89+I90+I91+I92+I93+I94+I95)</f>
        <v>-233123</v>
      </c>
      <c r="J66" s="264">
        <f>SUM(+J68+J76+J77+J84+J85+J86+J89+J90+J91+J92+J93+J94+J95)</f>
        <v>-18024</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-394268</v>
      </c>
      <c r="F86" s="231">
        <f>+F87+F88</f>
        <v>167585</v>
      </c>
      <c r="G86" s="232">
        <f t="shared" ref="G86:M86" si="11">+G87+G88</f>
        <v>-35590</v>
      </c>
      <c r="H86" s="233">
        <f>+H87+H88</f>
        <v>235952</v>
      </c>
      <c r="I86" s="233">
        <f>+I87+I88</f>
        <v>-15782</v>
      </c>
      <c r="J86" s="234">
        <f>+J87+J88</f>
        <v>-16995</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+[2]OTCHET!E521+[2]OTCHET!E524+[2]OTCHET!E544</f>
        <v>-394268</v>
      </c>
      <c r="F88" s="283">
        <f t="shared" si="1"/>
        <v>167585</v>
      </c>
      <c r="G88" s="284">
        <f>+[2]OTCHET!G521+[2]OTCHET!G524+[2]OTCHET!G544</f>
        <v>-35590</v>
      </c>
      <c r="H88" s="285">
        <f>+[2]OTCHET!H521+[2]OTCHET!H524+[2]OTCHET!H544</f>
        <v>235952</v>
      </c>
      <c r="I88" s="285">
        <f>+[2]OTCHET!I521+[2]OTCHET!I524+[2]OTCHET!I544</f>
        <v>-15782</v>
      </c>
      <c r="J88" s="286">
        <f>+[2]OTCHET!J521+[2]OTCHET!J524+[2]OTCHET!J544</f>
        <v>-16995</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[2]OTCHET!E531</f>
        <v>14497</v>
      </c>
      <c r="F89" s="223">
        <f t="shared" ref="F89:F96" si="12">+G89+H89+I89+J89</f>
        <v>13468</v>
      </c>
      <c r="G89" s="224">
        <f>[2]OTCHET!G531</f>
        <v>14497</v>
      </c>
      <c r="H89" s="225">
        <f>[2]OTCHET!H531</f>
        <v>0</v>
      </c>
      <c r="I89" s="225">
        <f>[2]OTCHET!I531</f>
        <v>0</v>
      </c>
      <c r="J89" s="226">
        <f>[2]OTCHET!J531</f>
        <v>-1029</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1240224</v>
      </c>
      <c r="F90" s="227">
        <f t="shared" si="12"/>
        <v>1240224</v>
      </c>
      <c r="G90" s="228">
        <f>+[2]OTCHET!G567+[2]OTCHET!G568+[2]OTCHET!G569+[2]OTCHET!G570+[2]OTCHET!G571+[2]OTCHET!G572</f>
        <v>0</v>
      </c>
      <c r="H90" s="229">
        <f>+[2]OTCHET!H567+[2]OTCHET!H568+[2]OTCHET!H569+[2]OTCHET!H570+[2]OTCHET!H571+[2]OTCHET!H572</f>
        <v>1240224</v>
      </c>
      <c r="I90" s="229">
        <f>+[2]OTCHET!I567+[2]OTCHET!I568+[2]OTCHET!I569+[2]OTCHET!I570+[2]OTCHET!I571+[2]OTCHET!I572</f>
        <v>0</v>
      </c>
      <c r="J90" s="230">
        <f>+[2]OTCHET!J567+[2]OTCHET!J568+[2]OTCHET!J569+[2]OTCHET!J570+[2]OTCHET!J571+[2]OTCHET!J572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-615224</v>
      </c>
      <c r="F91" s="135">
        <f t="shared" si="12"/>
        <v>-1588455</v>
      </c>
      <c r="G91" s="136">
        <f>+[2]OTCHET!G573+[2]OTCHET!G574+[2]OTCHET!G575+[2]OTCHET!G576+[2]OTCHET!G577+[2]OTCHET!G578+[2]OTCHET!G579</f>
        <v>-37900</v>
      </c>
      <c r="H91" s="137">
        <f>+[2]OTCHET!H573+[2]OTCHET!H574+[2]OTCHET!H575+[2]OTCHET!H576+[2]OTCHET!H577+[2]OTCHET!H578+[2]OTCHET!H579</f>
        <v>-1480485</v>
      </c>
      <c r="I91" s="137">
        <f>+[2]OTCHET!I573+[2]OTCHET!I574+[2]OTCHET!I575+[2]OTCHET!I576+[2]OTCHET!I577+[2]OTCHET!I578+[2]OTCHET!I579</f>
        <v>-70070</v>
      </c>
      <c r="J91" s="138">
        <f>+[2]OTCHET!J573+[2]OTCHET!J574+[2]OTCHET!J575+[2]OTCHET!J576+[2]OTCHET!J577+[2]OTCHET!J578+[2]OTCHET!J579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2"/>
        <v>0</v>
      </c>
      <c r="G92" s="136">
        <f>+[2]OTCHET!G580</f>
        <v>0</v>
      </c>
      <c r="H92" s="137">
        <f>+[2]OTCHET!H580</f>
        <v>0</v>
      </c>
      <c r="I92" s="137">
        <f>+[2]OTCHET!I580</f>
        <v>0</v>
      </c>
      <c r="J92" s="138">
        <f>+[2]OTCHET!J580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+[2]OTCHET!E587+[2]OTCHET!E588</f>
        <v>4190148</v>
      </c>
      <c r="F93" s="135">
        <f t="shared" si="12"/>
        <v>4190148</v>
      </c>
      <c r="G93" s="136">
        <f>+[2]OTCHET!G587+[2]OTCHET!G588</f>
        <v>4190148</v>
      </c>
      <c r="H93" s="137">
        <f>+[2]OTCHET!H587+[2]OTCHET!H588</f>
        <v>0</v>
      </c>
      <c r="I93" s="137">
        <f>+[2]OTCHET!I587+[2]OTCHET!I588</f>
        <v>0</v>
      </c>
      <c r="J93" s="138">
        <f>+[2]OTCHET!J587+[2]OTCHET!J588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+[2]OTCHET!E589+[2]OTCHET!E590</f>
        <v>-941024</v>
      </c>
      <c r="F94" s="135">
        <f t="shared" si="12"/>
        <v>-5161065</v>
      </c>
      <c r="G94" s="136">
        <f>+[2]OTCHET!G589+[2]OTCHET!G590</f>
        <v>-5161065</v>
      </c>
      <c r="H94" s="137">
        <f>+[2]OTCHET!H589+[2]OTCHET!H590</f>
        <v>0</v>
      </c>
      <c r="I94" s="137">
        <f>+[2]OTCHET!I589+[2]OTCHET!I590</f>
        <v>0</v>
      </c>
      <c r="J94" s="138">
        <f>+[2]OTCHET!J589+[2]OTCHET!J590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[2]OTCHET!E591</f>
        <v>0</v>
      </c>
      <c r="F95" s="97">
        <f t="shared" si="12"/>
        <v>0</v>
      </c>
      <c r="G95" s="98">
        <f>[2]OTCHET!G591</f>
        <v>157025</v>
      </c>
      <c r="H95" s="99">
        <f>[2]OTCHET!H591</f>
        <v>-9754</v>
      </c>
      <c r="I95" s="99">
        <f>[2]OTCHET!I591</f>
        <v>-147271</v>
      </c>
      <c r="J95" s="100">
        <f>[2]OTCHET!J591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2"/>
        <v>0</v>
      </c>
      <c r="G96" s="294">
        <f>+[2]OTCHET!G594</f>
        <v>9754</v>
      </c>
      <c r="H96" s="295">
        <f>+[2]OTCHET!H594</f>
        <v>-9754</v>
      </c>
      <c r="I96" s="295">
        <f>+[2]OTCHET!I594</f>
        <v>0</v>
      </c>
      <c r="J96" s="296">
        <f>+[2]OTCHET!J594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f>+[2]OTCHET!B605</f>
        <v>44291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2" t="s">
        <v>156</v>
      </c>
      <c r="H108" s="742"/>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43" t="str">
        <f>+[2]OTCHET!D603</f>
        <v>Александра Кърпачева</v>
      </c>
      <c r="F110" s="743"/>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43" t="str">
        <f>+[2]OTCHET!G600</f>
        <v>Иванка Налджиян</v>
      </c>
      <c r="F114" s="743"/>
      <c r="G114" s="320"/>
      <c r="H114" s="18"/>
      <c r="I114" s="743" t="str">
        <f>+[2]OTCHET!G603</f>
        <v>проф.д-р Христина Янчева</v>
      </c>
      <c r="J114" s="743"/>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F15">
    <cfRule type="cellIs" dxfId="209" priority="11" stopIfTrue="1" operator="equal">
      <formula>"Чужди средства"</formula>
    </cfRule>
    <cfRule type="cellIs" dxfId="208" priority="12" stopIfTrue="1" operator="equal">
      <formula>"СЕС - ДМП"</formula>
    </cfRule>
    <cfRule type="cellIs" dxfId="207" priority="13" stopIfTrue="1" operator="equal">
      <formula>"СЕС - РА"</formula>
    </cfRule>
    <cfRule type="cellIs" dxfId="206" priority="14" stopIfTrue="1" operator="equal">
      <formula>"СЕС - ДЕС"</formula>
    </cfRule>
    <cfRule type="cellIs" dxfId="205" priority="15" stopIfTrue="1" operator="equal">
      <formula>"СЕС - КСФ"</formula>
    </cfRule>
  </conditionalFormatting>
  <conditionalFormatting sqref="E65:J65">
    <cfRule type="cellIs" dxfId="204" priority="21" stopIfTrue="1" operator="notEqual">
      <formula>0</formula>
    </cfRule>
  </conditionalFormatting>
  <conditionalFormatting sqref="E105:J105">
    <cfRule type="cellIs" dxfId="203" priority="20" stopIfTrue="1" operator="notEqual">
      <formula>0</formula>
    </cfRule>
  </conditionalFormatting>
  <conditionalFormatting sqref="G107:H107 B107">
    <cfRule type="cellIs" dxfId="202" priority="19" stopIfTrue="1" operator="equal">
      <formula>0</formula>
    </cfRule>
  </conditionalFormatting>
  <conditionalFormatting sqref="I114 E110">
    <cfRule type="cellIs" dxfId="201" priority="18" stopIfTrue="1" operator="equal">
      <formula>0</formula>
    </cfRule>
  </conditionalFormatting>
  <conditionalFormatting sqref="J107">
    <cfRule type="cellIs" dxfId="200" priority="17" stopIfTrue="1" operator="equal">
      <formula>0</formula>
    </cfRule>
  </conditionalFormatting>
  <conditionalFormatting sqref="E114:F114">
    <cfRule type="cellIs" dxfId="199" priority="16" stopIfTrue="1" operator="equal">
      <formula>0</formula>
    </cfRule>
  </conditionalFormatting>
  <conditionalFormatting sqref="B105">
    <cfRule type="cellIs" dxfId="198" priority="10" stopIfTrue="1" operator="notEqual">
      <formula>0</formula>
    </cfRule>
  </conditionalFormatting>
  <conditionalFormatting sqref="I11:J11">
    <cfRule type="cellIs" dxfId="197" priority="6" stopIfTrue="1" operator="between">
      <formula>1000000000000</formula>
      <formula>9999999999999990</formula>
    </cfRule>
    <cfRule type="cellIs" dxfId="196" priority="7" stopIfTrue="1" operator="between">
      <formula>10000000000</formula>
      <formula>999999999999</formula>
    </cfRule>
    <cfRule type="cellIs" dxfId="195" priority="8" stopIfTrue="1" operator="between">
      <formula>1000000</formula>
      <formula>99999999</formula>
    </cfRule>
    <cfRule type="cellIs" dxfId="194" priority="9" stopIfTrue="1" operator="between">
      <formula>100</formula>
      <formula>9999</formula>
    </cfRule>
  </conditionalFormatting>
  <conditionalFormatting sqref="E15">
    <cfRule type="cellIs" dxfId="193" priority="1" stopIfTrue="1" operator="equal">
      <formula>"Чужди средства"</formula>
    </cfRule>
    <cfRule type="cellIs" dxfId="192" priority="2" stopIfTrue="1" operator="equal">
      <formula>"СЕС - ДМП"</formula>
    </cfRule>
    <cfRule type="cellIs" dxfId="191" priority="3" stopIfTrue="1" operator="equal">
      <formula>"СЕС - РА"</formula>
    </cfRule>
    <cfRule type="cellIs" dxfId="190" priority="4" stopIfTrue="1" operator="equal">
      <formula>"СЕС - ДЕС"</formula>
    </cfRule>
    <cfRule type="cellIs" dxfId="189"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44286</v>
      </c>
      <c r="G11" s="35" t="s">
        <v>1</v>
      </c>
      <c r="H11" s="36">
        <f>+[3]OTCHET!H9</f>
        <v>455464</v>
      </c>
      <c r="I11" s="736">
        <f>+[3]OTCHET!I9</f>
        <v>0</v>
      </c>
      <c r="J11" s="737"/>
      <c r="K11" s="606"/>
      <c r="L11" s="606"/>
      <c r="N11" s="312"/>
      <c r="P11" s="312"/>
      <c r="Q11" s="607"/>
      <c r="R11" s="607"/>
      <c r="S11" s="607"/>
      <c r="T11" s="607"/>
    </row>
    <row r="12" spans="1:25" ht="23.25" customHeight="1">
      <c r="B12" s="26" t="s">
        <v>2</v>
      </c>
      <c r="C12" s="13"/>
      <c r="D12" s="10"/>
      <c r="E12" s="18"/>
      <c r="F12" s="14"/>
      <c r="G12" s="18"/>
      <c r="H12" s="32"/>
      <c r="I12" s="738" t="s">
        <v>3</v>
      </c>
      <c r="J12" s="738"/>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39"/>
      <c r="J13" s="739"/>
      <c r="N13" s="312"/>
      <c r="P13" s="312"/>
      <c r="Q13" s="607"/>
      <c r="R13" s="607"/>
      <c r="S13" s="607"/>
      <c r="T13" s="607"/>
    </row>
    <row r="14" spans="1:25" ht="23.25" customHeight="1">
      <c r="B14" s="27" t="s">
        <v>4</v>
      </c>
      <c r="C14" s="17"/>
      <c r="D14" s="17"/>
      <c r="E14" s="17"/>
      <c r="F14" s="17"/>
      <c r="G14" s="17"/>
      <c r="H14" s="32"/>
      <c r="I14" s="739"/>
      <c r="J14" s="739"/>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44" t="s">
        <v>161</v>
      </c>
      <c r="F17" s="740"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45"/>
      <c r="F18" s="741"/>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0</v>
      </c>
      <c r="G38" s="166">
        <f t="shared" si="3"/>
        <v>0</v>
      </c>
      <c r="H38" s="167">
        <f t="shared" si="3"/>
        <v>0</v>
      </c>
      <c r="I38" s="167">
        <f t="shared" si="3"/>
        <v>0</v>
      </c>
      <c r="J38" s="168">
        <f t="shared" si="3"/>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0</v>
      </c>
      <c r="G39" s="172">
        <f t="shared" si="4"/>
        <v>0</v>
      </c>
      <c r="H39" s="173">
        <f t="shared" si="4"/>
        <v>0</v>
      </c>
      <c r="I39" s="173">
        <f t="shared" si="4"/>
        <v>0</v>
      </c>
      <c r="J39" s="174">
        <f t="shared" si="4"/>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0</v>
      </c>
      <c r="G64" s="253">
        <f t="shared" si="6"/>
        <v>0</v>
      </c>
      <c r="H64" s="254">
        <f t="shared" si="6"/>
        <v>0</v>
      </c>
      <c r="I64" s="254">
        <f t="shared" si="6"/>
        <v>0</v>
      </c>
      <c r="J64" s="255">
        <f t="shared" si="6"/>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L66" si="8">SUM(+G68+G76+G77+G84+G85+G86+G89+G90+G91+G92+G93+G94+G95)</f>
        <v>0</v>
      </c>
      <c r="H66" s="263">
        <f>SUM(+H68+H76+H77+H84+H85+H86+H89+H90+H91+H92+H93+H94+H95)</f>
        <v>0</v>
      </c>
      <c r="I66" s="263">
        <f>SUM(+I68+I76+I77+I84+I85+I86+I89+I90+I91+I92+I93+I94+I95)</f>
        <v>0</v>
      </c>
      <c r="J66" s="264">
        <f>SUM(+J68+J76+J77+J84+J85+J86+J89+J90+J91+J92+J93+J94+J95)</f>
        <v>0</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2816</v>
      </c>
      <c r="G86" s="232">
        <f t="shared" ref="G86:M86" si="11">+G87+G88</f>
        <v>3816</v>
      </c>
      <c r="H86" s="233">
        <f>+H87+H88</f>
        <v>0</v>
      </c>
      <c r="I86" s="233">
        <f>+I87+I88</f>
        <v>-1000</v>
      </c>
      <c r="J86" s="234">
        <f>+J87+J88</f>
        <v>0</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2816</v>
      </c>
      <c r="G88" s="284">
        <f>+[3]OTCHET!G521+[3]OTCHET!G524+[3]OTCHET!G544</f>
        <v>3816</v>
      </c>
      <c r="H88" s="285">
        <f>+[3]OTCHET!H521+[3]OTCHET!H524+[3]OTCHET!H544</f>
        <v>0</v>
      </c>
      <c r="I88" s="285">
        <f>+[3]OTCHET!I521+[3]OTCHET!I524+[3]OTCHET!I544</f>
        <v>-1000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2">+G89+H89+I89+J89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2"/>
        <v>54630</v>
      </c>
      <c r="G90" s="228">
        <f>+[3]OTCHET!G567+[3]OTCHET!G568+[3]OTCHET!G569+[3]OTCHET!G570+[3]OTCHET!G571+[3]OTCHET!G572</f>
        <v>54630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2"/>
        <v>-57446</v>
      </c>
      <c r="G91" s="136">
        <f>+[3]OTCHET!G573+[3]OTCHET!G574+[3]OTCHET!G575+[3]OTCHET!G576+[3]OTCHET!G577+[3]OTCHET!G578+[3]OTCHET!G579</f>
        <v>-57446</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2"/>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2"/>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2"/>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2"/>
        <v>0</v>
      </c>
      <c r="G95" s="98">
        <f>[3]OTCHET!G591</f>
        <v>-1000</v>
      </c>
      <c r="H95" s="99">
        <f>[3]OTCHET!H591</f>
        <v>0</v>
      </c>
      <c r="I95" s="99">
        <f>[3]OTCHET!I591</f>
        <v>1000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2"/>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032/654304</v>
      </c>
      <c r="H107" s="31" t="str">
        <f>+[3]OTCHET!F605</f>
        <v>032/654304</v>
      </c>
      <c r="I107" s="305"/>
      <c r="J107" s="37">
        <f>+[3]OTCHET!B605</f>
        <v>44291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2" t="s">
        <v>156</v>
      </c>
      <c r="H108" s="742"/>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43" t="str">
        <f>+[3]OTCHET!D603</f>
        <v>Александра Кърпачева</v>
      </c>
      <c r="F110" s="743"/>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43" t="str">
        <f>+[3]OTCHET!G600</f>
        <v>Иванка Налджиян</v>
      </c>
      <c r="F114" s="743"/>
      <c r="G114" s="320"/>
      <c r="H114" s="18"/>
      <c r="I114" s="743" t="str">
        <f>+[3]OTCHET!G603</f>
        <v>проф. д-р Христина Янчева</v>
      </c>
      <c r="J114" s="743"/>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188" priority="6" stopIfTrue="1" operator="between">
      <formula>1000000000000</formula>
      <formula>9999999999999990</formula>
    </cfRule>
    <cfRule type="cellIs" dxfId="187" priority="7" stopIfTrue="1" operator="between">
      <formula>10000000000</formula>
      <formula>999999999999</formula>
    </cfRule>
    <cfRule type="cellIs" dxfId="186" priority="8" stopIfTrue="1" operator="between">
      <formula>1000000</formula>
      <formula>99999999</formula>
    </cfRule>
    <cfRule type="cellIs" dxfId="185" priority="9" stopIfTrue="1" operator="between">
      <formula>100</formula>
      <formula>9999</formula>
    </cfRule>
  </conditionalFormatting>
  <conditionalFormatting sqref="E15">
    <cfRule type="cellIs" dxfId="184" priority="1" stopIfTrue="1" operator="equal">
      <formula>"Чужди средства"</formula>
    </cfRule>
    <cfRule type="cellIs" dxfId="183" priority="2" stopIfTrue="1" operator="equal">
      <formula>"СЕС - ДМП"</formula>
    </cfRule>
    <cfRule type="cellIs" dxfId="182" priority="3" stopIfTrue="1" operator="equal">
      <formula>"СЕС - РА"</formula>
    </cfRule>
    <cfRule type="cellIs" dxfId="181" priority="4" stopIfTrue="1" operator="equal">
      <formula>"СЕС - ДЕС"</formula>
    </cfRule>
    <cfRule type="cellIs" dxfId="180" priority="5" stopIfTrue="1" operator="equal">
      <formula>"СЕС - КСФ"</formula>
    </cfRule>
  </conditionalFormatting>
  <conditionalFormatting sqref="E65:J65">
    <cfRule type="cellIs" dxfId="179" priority="21" stopIfTrue="1" operator="notEqual">
      <formula>0</formula>
    </cfRule>
  </conditionalFormatting>
  <conditionalFormatting sqref="E105:J105">
    <cfRule type="cellIs" dxfId="178" priority="20" stopIfTrue="1" operator="notEqual">
      <formula>0</formula>
    </cfRule>
  </conditionalFormatting>
  <conditionalFormatting sqref="G107:H107 B107">
    <cfRule type="cellIs" dxfId="177" priority="19" stopIfTrue="1" operator="equal">
      <formula>0</formula>
    </cfRule>
  </conditionalFormatting>
  <conditionalFormatting sqref="I114 E110">
    <cfRule type="cellIs" dxfId="176" priority="18" stopIfTrue="1" operator="equal">
      <formula>0</formula>
    </cfRule>
  </conditionalFormatting>
  <conditionalFormatting sqref="J107">
    <cfRule type="cellIs" dxfId="175" priority="17" stopIfTrue="1" operator="equal">
      <formula>0</formula>
    </cfRule>
  </conditionalFormatting>
  <conditionalFormatting sqref="E114:F114">
    <cfRule type="cellIs" dxfId="174" priority="16" stopIfTrue="1" operator="equal">
      <formula>0</formula>
    </cfRule>
  </conditionalFormatting>
  <conditionalFormatting sqref="F15">
    <cfRule type="cellIs" dxfId="173" priority="11" stopIfTrue="1" operator="equal">
      <formula>"Чужди средства"</formula>
    </cfRule>
    <cfRule type="cellIs" dxfId="172" priority="12" stopIfTrue="1" operator="equal">
      <formula>"СЕС - ДМП"</formula>
    </cfRule>
    <cfRule type="cellIs" dxfId="171" priority="13" stopIfTrue="1" operator="equal">
      <formula>"СЕС - РА"</formula>
    </cfRule>
    <cfRule type="cellIs" dxfId="170" priority="14" stopIfTrue="1" operator="equal">
      <formula>"СЕС - ДЕС"</formula>
    </cfRule>
    <cfRule type="cellIs" dxfId="169" priority="15" stopIfTrue="1" operator="equal">
      <formula>"СЕС - КСФ"</formula>
    </cfRule>
  </conditionalFormatting>
  <conditionalFormatting sqref="B105">
    <cfRule type="cellIs" dxfId="168"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60" zoomScaleNormal="60" workbookViewId="0">
      <selection activeCell="O6" sqref="O1:O1048576"/>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+[5]OTCHET!B9</f>
        <v>АГРАРЕН УНИВЕРСИТЕТ</v>
      </c>
      <c r="C11" s="685"/>
      <c r="D11" s="685"/>
      <c r="E11" s="686" t="s">
        <v>0</v>
      </c>
      <c r="F11" s="687">
        <f>[5]OTCHET!F9</f>
        <v>44286</v>
      </c>
      <c r="G11" s="688" t="s">
        <v>1</v>
      </c>
      <c r="H11" s="689">
        <f>+[5]OTCHET!H9</f>
        <v>455464</v>
      </c>
      <c r="I11" s="746">
        <f>+[5]OTCHET!I9</f>
        <v>0</v>
      </c>
      <c r="J11" s="747"/>
      <c r="K11" s="606"/>
      <c r="L11" s="606"/>
      <c r="N11" s="589"/>
      <c r="P11" s="589"/>
      <c r="Q11" s="690"/>
      <c r="R11" s="690"/>
      <c r="S11" s="690"/>
      <c r="T11" s="690"/>
    </row>
    <row r="12" spans="1:25" ht="23.25" customHeight="1">
      <c r="B12" s="691" t="s">
        <v>2</v>
      </c>
      <c r="C12" s="692"/>
      <c r="D12" s="330"/>
      <c r="E12" s="322"/>
      <c r="F12" s="693"/>
      <c r="G12" s="322"/>
      <c r="H12" s="694"/>
      <c r="I12" s="748" t="s">
        <v>3</v>
      </c>
      <c r="J12" s="748"/>
      <c r="N12" s="589"/>
      <c r="P12" s="589"/>
      <c r="Q12" s="690"/>
      <c r="R12" s="690"/>
      <c r="S12" s="690"/>
      <c r="T12" s="690"/>
    </row>
    <row r="13" spans="1:25" ht="23.25" customHeight="1">
      <c r="B13" s="695" t="str">
        <f>+[5]OTCHET!B12</f>
        <v>Аграрен университет - Пловдив</v>
      </c>
      <c r="C13" s="692"/>
      <c r="D13" s="692"/>
      <c r="E13" s="696" t="str">
        <f>+[5]OTCHET!E12</f>
        <v>код по ЕБК:</v>
      </c>
      <c r="F13" s="697" t="str">
        <f>+[5]OTCHET!F12</f>
        <v>1722</v>
      </c>
      <c r="G13" s="322"/>
      <c r="H13" s="694"/>
      <c r="I13" s="749"/>
      <c r="J13" s="749"/>
      <c r="N13" s="589"/>
      <c r="P13" s="589"/>
      <c r="Q13" s="690"/>
      <c r="R13" s="690"/>
      <c r="S13" s="690"/>
      <c r="T13" s="690"/>
    </row>
    <row r="14" spans="1:25" ht="23.25" customHeight="1">
      <c r="B14" s="698" t="s">
        <v>4</v>
      </c>
      <c r="C14" s="684"/>
      <c r="D14" s="684"/>
      <c r="E14" s="684"/>
      <c r="F14" s="684"/>
      <c r="G14" s="684"/>
      <c r="H14" s="694"/>
      <c r="I14" s="749"/>
      <c r="J14" s="749"/>
      <c r="N14" s="589"/>
      <c r="P14" s="589"/>
      <c r="Q14" s="690"/>
      <c r="R14" s="690"/>
      <c r="S14" s="690"/>
      <c r="T14" s="690"/>
    </row>
    <row r="15" spans="1:25" ht="21.75" customHeight="1" thickBot="1">
      <c r="B15" s="699" t="s">
        <v>5</v>
      </c>
      <c r="C15" s="700"/>
      <c r="D15" s="700"/>
      <c r="E15" s="701">
        <f>+[5]OTCHET!E15</f>
        <v>96</v>
      </c>
      <c r="F15" s="702" t="str">
        <f>[5]OTCHET!F15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54" t="s">
        <v>161</v>
      </c>
      <c r="F17" s="750" t="s">
        <v>162</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55"/>
      <c r="F18" s="751"/>
      <c r="G18" s="343" t="s">
        <v>10</v>
      </c>
      <c r="H18" s="344" t="s">
        <v>11</v>
      </c>
      <c r="I18" s="344" t="s">
        <v>12</v>
      </c>
      <c r="J18" s="345" t="s">
        <v>13</v>
      </c>
      <c r="K18" s="619" t="s">
        <v>163</v>
      </c>
      <c r="L18" s="619" t="s">
        <v>163</v>
      </c>
      <c r="M18" s="619"/>
      <c r="N18" s="711"/>
      <c r="O18" s="618"/>
      <c r="P18" s="709"/>
      <c r="Q18" s="690"/>
      <c r="R18" s="690"/>
      <c r="S18" s="690"/>
      <c r="T18" s="690"/>
      <c r="U18" s="690"/>
      <c r="V18" s="690"/>
      <c r="W18" s="690"/>
      <c r="X18" s="690"/>
      <c r="Y18" s="690"/>
    </row>
    <row r="19" spans="1:25" ht="15.75" hidden="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164</v>
      </c>
      <c r="L20" s="622" t="s">
        <v>165</v>
      </c>
      <c r="M20" s="622" t="s">
        <v>165</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276522</v>
      </c>
      <c r="G22" s="366">
        <f t="shared" si="0"/>
        <v>0</v>
      </c>
      <c r="H22" s="367">
        <f t="shared" si="0"/>
        <v>0</v>
      </c>
      <c r="I22" s="367">
        <f t="shared" si="0"/>
        <v>0</v>
      </c>
      <c r="J22" s="368">
        <f t="shared" si="0"/>
        <v>276522</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[5]OTCHET!E22+[5]OTCHET!E28+[5]OTCHET!E33+[5]OTCHET!E39+[5]OTCHET!E47+[5]OTCHET!E52+[5]OTCHET!E58+[5]OTCHET!E61+[5]OTCHET!E64+[5]OTCHET!E65+[5]OTCHET!E72+[5]OTCHET!E73</f>
        <v>0</v>
      </c>
      <c r="F23" s="370">
        <f t="shared" ref="F23:F88" si="1">+G23+H23+I23+J23</f>
        <v>0</v>
      </c>
      <c r="G23" s="371">
        <f>[5]OTCHET!G22+[5]OTCHET!G28+[5]OTCHET!G33+[5]OTCHET!G39+[5]OTCHET!G47+[5]OTCHET!G52+[5]OTCHET!G58+[5]OTCHET!G61+[5]OTCHET!G64+[5]OTCHET!G65+[5]OTCHET!G72+[5]OTCHET!G73</f>
        <v>0</v>
      </c>
      <c r="H23" s="372">
        <f>[5]OTCHET!H22+[5]OTCHET!H28+[5]OTCHET!H33+[5]OTCHET!H39+[5]OTCHET!H47+[5]OTCHET!H52+[5]OTCHET!H58+[5]OTCHET!H61+[5]OTCHET!H64+[5]OTCHET!H65+[5]OTCHET!H72+[5]OTCHET!H73</f>
        <v>0</v>
      </c>
      <c r="I23" s="372">
        <f>[5]OTCHET!I22+[5]OTCHET!I28+[5]OTCHET!I33+[5]OTCHET!I39+[5]OTCHET!I47+[5]OTCHET!I52+[5]OTCHET!I58+[5]OTCHET!I61+[5]OTCHET!I64+[5]OTCHET!I65+[5]OTCHET!I72+[5]OTCHET!I73</f>
        <v>0</v>
      </c>
      <c r="J23" s="373">
        <f>[5]OTCHET!J22+[5]OTCHET!J28+[5]OTCHET!J33+[5]OTCHET!J39+[5]OTCHET!J47+[5]OTCHET!J52+[5]OTCHET!J58+[5]OTCHET!J61+[5]OTCHET!J64+[5]OTCHET!J65+[5]OTCHET!J72+[5]OTCHET!J73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-242</v>
      </c>
      <c r="G25" s="381">
        <f t="shared" ref="G25:M25" si="2">+G26+G30+G31+G32+G33</f>
        <v>0</v>
      </c>
      <c r="H25" s="382">
        <f>+H26+H30+H31+H32+H33</f>
        <v>0</v>
      </c>
      <c r="I25" s="382">
        <f>+I26+I30+I31+I32+I33</f>
        <v>0</v>
      </c>
      <c r="J25" s="383">
        <f>+J26+J30+J31+J32+J33</f>
        <v>-242</v>
      </c>
      <c r="K25" s="627">
        <f t="shared" si="2"/>
        <v>0</v>
      </c>
      <c r="L25" s="627">
        <f t="shared" si="2"/>
        <v>0</v>
      </c>
      <c r="M25" s="627">
        <f t="shared" si="2"/>
        <v>0</v>
      </c>
      <c r="N25" s="715"/>
      <c r="O25" s="632"/>
      <c r="P25" s="709"/>
      <c r="Q25" s="690"/>
      <c r="R25" s="690"/>
      <c r="S25" s="690"/>
      <c r="T25" s="690"/>
      <c r="U25" s="690"/>
      <c r="V25" s="690"/>
      <c r="W25" s="690"/>
      <c r="X25" s="690"/>
      <c r="Y25" s="690"/>
    </row>
    <row r="26" spans="1:25" ht="15.75">
      <c r="A26" s="705">
        <v>25</v>
      </c>
      <c r="B26" s="384" t="s">
        <v>29</v>
      </c>
      <c r="C26" s="384" t="s">
        <v>30</v>
      </c>
      <c r="D26" s="384"/>
      <c r="E26" s="385">
        <f>[5]OTCHET!E74</f>
        <v>0</v>
      </c>
      <c r="F26" s="385">
        <f t="shared" si="1"/>
        <v>0</v>
      </c>
      <c r="G26" s="386">
        <f>[5]OTCHET!G74</f>
        <v>0</v>
      </c>
      <c r="H26" s="387">
        <f>[5]OTCHET!H74</f>
        <v>0</v>
      </c>
      <c r="I26" s="387">
        <f>[5]OTCHET!I74</f>
        <v>0</v>
      </c>
      <c r="J26" s="388">
        <f>[5]OTCHET!J74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[5]OTCHET!E75</f>
        <v>0</v>
      </c>
      <c r="F27" s="391">
        <f t="shared" si="1"/>
        <v>0</v>
      </c>
      <c r="G27" s="392">
        <f>[5]OTCHET!G75</f>
        <v>0</v>
      </c>
      <c r="H27" s="393">
        <f>[5]OTCHET!H75</f>
        <v>0</v>
      </c>
      <c r="I27" s="393">
        <f>[5]OTCHET!I75</f>
        <v>0</v>
      </c>
      <c r="J27" s="394">
        <f>[5]OTCHET!J75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[5]OTCHET!E77</f>
        <v>0</v>
      </c>
      <c r="F28" s="397">
        <f t="shared" si="1"/>
        <v>0</v>
      </c>
      <c r="G28" s="398">
        <f>[5]OTCHET!G77</f>
        <v>0</v>
      </c>
      <c r="H28" s="399">
        <f>[5]OTCHET!H77</f>
        <v>0</v>
      </c>
      <c r="I28" s="399">
        <f>[5]OTCHET!I77</f>
        <v>0</v>
      </c>
      <c r="J28" s="400">
        <f>[5]OTCHET!J77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+[5]OTCHET!E78+[5]OTCHET!E79</f>
        <v>0</v>
      </c>
      <c r="F29" s="403">
        <f t="shared" si="1"/>
        <v>0</v>
      </c>
      <c r="G29" s="404">
        <f>+[5]OTCHET!G78+[5]OTCHET!G79</f>
        <v>0</v>
      </c>
      <c r="H29" s="405">
        <f>+[5]OTCHET!H78+[5]OTCHET!H79</f>
        <v>0</v>
      </c>
      <c r="I29" s="405">
        <f>+[5]OTCHET!I78+[5]OTCHET!I79</f>
        <v>0</v>
      </c>
      <c r="J29" s="406">
        <f>+[5]OTCHET!J78+[5]OTCHET!J79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[5]OTCHET!E90+[5]OTCHET!E93+[5]OTCHET!E94</f>
        <v>0</v>
      </c>
      <c r="F30" s="408">
        <f t="shared" si="1"/>
        <v>0</v>
      </c>
      <c r="G30" s="409">
        <f>[5]OTCHET!G90+[5]OTCHET!G93+[5]OTCHET!G94</f>
        <v>0</v>
      </c>
      <c r="H30" s="410">
        <f>[5]OTCHET!H90+[5]OTCHET!H93+[5]OTCHET!H94</f>
        <v>0</v>
      </c>
      <c r="I30" s="410">
        <f>[5]OTCHET!I90+[5]OTCHET!I93+[5]OTCHET!I94</f>
        <v>0</v>
      </c>
      <c r="J30" s="411">
        <f>[5]OTCHET!J90+[5]OTCHET!J93+[5]OTCHET!J94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[5]OTCHET!E108</f>
        <v>0</v>
      </c>
      <c r="F31" s="413">
        <f t="shared" si="1"/>
        <v>0</v>
      </c>
      <c r="G31" s="414">
        <f>[5]OTCHET!G108</f>
        <v>0</v>
      </c>
      <c r="H31" s="415">
        <f>[5]OTCHET!H108</f>
        <v>0</v>
      </c>
      <c r="I31" s="415">
        <f>[5]OTCHET!I108</f>
        <v>0</v>
      </c>
      <c r="J31" s="416">
        <f>[5]OTCHET!J108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[5]OTCHET!E112+[5]OTCHET!E121+[5]OTCHET!E137+[5]OTCHET!E138</f>
        <v>0</v>
      </c>
      <c r="F32" s="413">
        <f t="shared" si="1"/>
        <v>-242</v>
      </c>
      <c r="G32" s="414">
        <f>[5]OTCHET!G112+[5]OTCHET!G121+[5]OTCHET!G137+[5]OTCHET!G138</f>
        <v>0</v>
      </c>
      <c r="H32" s="415">
        <f>[5]OTCHET!H112+[5]OTCHET!H121+[5]OTCHET!H137+[5]OTCHET!H138</f>
        <v>0</v>
      </c>
      <c r="I32" s="415">
        <f>[5]OTCHET!I112+[5]OTCHET!I121+[5]OTCHET!I137+[5]OTCHET!I138</f>
        <v>0</v>
      </c>
      <c r="J32" s="416">
        <f>[5]OTCHET!J112+[5]OTCHET!J121+[5]OTCHET!J137+[5]OTCHET!J138</f>
        <v>-242</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[5]OTCHET!E125</f>
        <v>0</v>
      </c>
      <c r="F33" s="375">
        <f t="shared" si="1"/>
        <v>0</v>
      </c>
      <c r="G33" s="376">
        <f>[5]OTCHET!G125</f>
        <v>0</v>
      </c>
      <c r="H33" s="377">
        <f>[5]OTCHET!H125</f>
        <v>0</v>
      </c>
      <c r="I33" s="377">
        <f>[5]OTCHET!I125</f>
        <v>0</v>
      </c>
      <c r="J33" s="378">
        <f>[5]OTCHET!J125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+[5]OTCHET!E139</f>
        <v>0</v>
      </c>
      <c r="F36" s="431">
        <f t="shared" si="1"/>
        <v>0</v>
      </c>
      <c r="G36" s="432">
        <f>+[5]OTCHET!G139</f>
        <v>0</v>
      </c>
      <c r="H36" s="433">
        <f>+[5]OTCHET!H139</f>
        <v>0</v>
      </c>
      <c r="I36" s="433">
        <f>+[5]OTCHET!I139</f>
        <v>0</v>
      </c>
      <c r="J36" s="434">
        <f>+[5]OTCHET!J139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[5]OTCHET!E142+[5]OTCHET!E151+[5]OTCHET!E160</f>
        <v>0</v>
      </c>
      <c r="F37" s="436">
        <f t="shared" si="1"/>
        <v>276764</v>
      </c>
      <c r="G37" s="437">
        <f>[5]OTCHET!G142+[5]OTCHET!G151+[5]OTCHET!G160</f>
        <v>0</v>
      </c>
      <c r="H37" s="438">
        <f>[5]OTCHET!H142+[5]OTCHET!H151+[5]OTCHET!H160</f>
        <v>0</v>
      </c>
      <c r="I37" s="438">
        <f>[5]OTCHET!I142+[5]OTCHET!I151+[5]OTCHET!I160</f>
        <v>0</v>
      </c>
      <c r="J37" s="439">
        <f>[5]OTCHET!J142+[5]OTCHET!J151+[5]OTCHET!J160</f>
        <v>276764</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3">E39+E43+E44+E46+SUM(E48:E52)+E55</f>
        <v>0</v>
      </c>
      <c r="F38" s="365">
        <f t="shared" si="3"/>
        <v>106555</v>
      </c>
      <c r="G38" s="442">
        <f t="shared" si="3"/>
        <v>0</v>
      </c>
      <c r="H38" s="443">
        <f t="shared" si="3"/>
        <v>0</v>
      </c>
      <c r="I38" s="443">
        <f t="shared" si="3"/>
        <v>0</v>
      </c>
      <c r="J38" s="444">
        <f t="shared" si="3"/>
        <v>106555</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4">SUM(E40:E42)</f>
        <v>0</v>
      </c>
      <c r="F39" s="447">
        <f t="shared" si="4"/>
        <v>85935</v>
      </c>
      <c r="G39" s="448">
        <f t="shared" si="4"/>
        <v>0</v>
      </c>
      <c r="H39" s="449">
        <f t="shared" si="4"/>
        <v>0</v>
      </c>
      <c r="I39" s="449">
        <f t="shared" si="4"/>
        <v>0</v>
      </c>
      <c r="J39" s="450">
        <f t="shared" si="4"/>
        <v>85935</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[5]OTCHET!E187</f>
        <v>0</v>
      </c>
      <c r="F40" s="454">
        <f t="shared" si="1"/>
        <v>8254</v>
      </c>
      <c r="G40" s="455">
        <f>[5]OTCHET!G187</f>
        <v>0</v>
      </c>
      <c r="H40" s="456">
        <f>[5]OTCHET!H187</f>
        <v>0</v>
      </c>
      <c r="I40" s="456">
        <f>[5]OTCHET!I187</f>
        <v>0</v>
      </c>
      <c r="J40" s="457">
        <f>[5]OTCHET!J187</f>
        <v>8254</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[5]OTCHET!E190</f>
        <v>0</v>
      </c>
      <c r="F41" s="461">
        <f t="shared" si="1"/>
        <v>74461</v>
      </c>
      <c r="G41" s="462">
        <f>[5]OTCHET!G190</f>
        <v>0</v>
      </c>
      <c r="H41" s="463">
        <f>[5]OTCHET!H190</f>
        <v>0</v>
      </c>
      <c r="I41" s="463">
        <f>[5]OTCHET!I190</f>
        <v>0</v>
      </c>
      <c r="J41" s="464">
        <f>[5]OTCHET!J190</f>
        <v>74461</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+[5]OTCHET!E196+[5]OTCHET!E204</f>
        <v>0</v>
      </c>
      <c r="F42" s="468">
        <f t="shared" si="1"/>
        <v>3220</v>
      </c>
      <c r="G42" s="469">
        <f>+[5]OTCHET!G196+[5]OTCHET!G204</f>
        <v>0</v>
      </c>
      <c r="H42" s="470">
        <f>+[5]OTCHET!H196+[5]OTCHET!H204</f>
        <v>0</v>
      </c>
      <c r="I42" s="470">
        <f>+[5]OTCHET!I196+[5]OTCHET!I204</f>
        <v>0</v>
      </c>
      <c r="J42" s="471">
        <f>+[5]OTCHET!J196+[5]OTCHET!J204</f>
        <v>3220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+[5]OTCHET!E205+[5]OTCHET!E223+[5]OTCHET!E271</f>
        <v>0</v>
      </c>
      <c r="F43" s="474">
        <f t="shared" si="1"/>
        <v>1542</v>
      </c>
      <c r="G43" s="475">
        <f>+[5]OTCHET!G205+[5]OTCHET!G223+[5]OTCHET!G271</f>
        <v>0</v>
      </c>
      <c r="H43" s="476">
        <f>+[5]OTCHET!H205+[5]OTCHET!H223+[5]OTCHET!H271</f>
        <v>0</v>
      </c>
      <c r="I43" s="476">
        <f>+[5]OTCHET!I205+[5]OTCHET!I223+[5]OTCHET!I271</f>
        <v>0</v>
      </c>
      <c r="J43" s="477">
        <f>+[5]OTCHET!J205+[5]OTCHET!J223+[5]OTCHET!J271</f>
        <v>1542</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+[5]OTCHET!E227+[5]OTCHET!E233+[5]OTCHET!E236+[5]OTCHET!E237+[5]OTCHET!E238+[5]OTCHET!E239+[5]OTCHET!E240</f>
        <v>0</v>
      </c>
      <c r="F44" s="375">
        <f t="shared" si="1"/>
        <v>0</v>
      </c>
      <c r="G44" s="376">
        <f>+[5]OTCHET!G227+[5]OTCHET!G233+[5]OTCHET!G236+[5]OTCHET!G237+[5]OTCHET!G238+[5]OTCHET!G239+[5]OTCHET!G240</f>
        <v>0</v>
      </c>
      <c r="H44" s="377">
        <f>+[5]OTCHET!H227+[5]OTCHET!H233+[5]OTCHET!H236+[5]OTCHET!H237+[5]OTCHET!H238+[5]OTCHET!H239+[5]OTCHET!H240</f>
        <v>0</v>
      </c>
      <c r="I44" s="377">
        <f>+[5]OTCHET!I227+[5]OTCHET!I233+[5]OTCHET!I236+[5]OTCHET!I237+[5]OTCHET!I238+[5]OTCHET!I239+[5]OTCHET!I240</f>
        <v>0</v>
      </c>
      <c r="J44" s="378">
        <f>+[5]OTCHET!J227+[5]OTCHET!J233+[5]OTCHET!J236+[5]OTCHET!J237+[5]OTCHET!J238+[5]OTCHET!J239+[5]OTCHET!J240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+[5]OTCHET!E236+[5]OTCHET!E237+[5]OTCHET!E238+[5]OTCHET!E239+[5]OTCHET!E243+[5]OTCHET!E244+[5]OTCHET!E248</f>
        <v>0</v>
      </c>
      <c r="F45" s="480">
        <f t="shared" si="1"/>
        <v>0</v>
      </c>
      <c r="G45" s="481">
        <f>+[5]OTCHET!G236+[5]OTCHET!G237+[5]OTCHET!G238+[5]OTCHET!G239+[5]OTCHET!G243+[5]OTCHET!G244+[5]OTCHET!G248</f>
        <v>0</v>
      </c>
      <c r="H45" s="482">
        <f>+[5]OTCHET!H236+[5]OTCHET!H237+[5]OTCHET!H238+[5]OTCHET!H239+[5]OTCHET!H243+[5]OTCHET!H244+[5]OTCHET!H248</f>
        <v>0</v>
      </c>
      <c r="I45" s="483">
        <f>+[5]OTCHET!I236+[5]OTCHET!I237+[5]OTCHET!I238+[5]OTCHET!I239+[5]OTCHET!I243+[5]OTCHET!I244+[5]OTCHET!I248</f>
        <v>0</v>
      </c>
      <c r="J45" s="484">
        <f>+[5]OTCHET!J236+[5]OTCHET!J237+[5]OTCHET!J238+[5]OTCHET!J239+[5]OTCHET!J243+[5]OTCHET!J244+[5]OTCHET!J248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+[5]OTCHET!E255+[5]OTCHET!E256+[5]OTCHET!E257+[5]OTCHET!E258</f>
        <v>0</v>
      </c>
      <c r="F46" s="474">
        <f t="shared" si="1"/>
        <v>19078</v>
      </c>
      <c r="G46" s="475">
        <f>+[5]OTCHET!G255+[5]OTCHET!G256+[5]OTCHET!G257+[5]OTCHET!G258</f>
        <v>0</v>
      </c>
      <c r="H46" s="476">
        <f>+[5]OTCHET!H255+[5]OTCHET!H256+[5]OTCHET!H257+[5]OTCHET!H258</f>
        <v>0</v>
      </c>
      <c r="I46" s="476">
        <f>+[5]OTCHET!I255+[5]OTCHET!I256+[5]OTCHET!I257+[5]OTCHET!I258</f>
        <v>0</v>
      </c>
      <c r="J46" s="477">
        <f>+[5]OTCHET!J255+[5]OTCHET!J256+[5]OTCHET!J257+[5]OTCHET!J258</f>
        <v>19078</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+[5]OTCHET!E256</f>
        <v>0</v>
      </c>
      <c r="F47" s="480">
        <f t="shared" si="1"/>
        <v>0</v>
      </c>
      <c r="G47" s="481">
        <f>+[5]OTCHET!G256</f>
        <v>0</v>
      </c>
      <c r="H47" s="482">
        <f>+[5]OTCHET!H256</f>
        <v>0</v>
      </c>
      <c r="I47" s="483">
        <f>+[5]OTCHET!I256</f>
        <v>0</v>
      </c>
      <c r="J47" s="484">
        <f>+[5]OTCHET!J256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+[5]OTCHET!E265+[5]OTCHET!E269+[5]OTCHET!E270</f>
        <v>0</v>
      </c>
      <c r="F48" s="413">
        <f t="shared" si="1"/>
        <v>0</v>
      </c>
      <c r="G48" s="409">
        <f>+[5]OTCHET!G265+[5]OTCHET!G269+[5]OTCHET!G270</f>
        <v>0</v>
      </c>
      <c r="H48" s="410">
        <f>+[5]OTCHET!H265+[5]OTCHET!H269+[5]OTCHET!H270</f>
        <v>0</v>
      </c>
      <c r="I48" s="410">
        <f>+[5]OTCHET!I265+[5]OTCHET!I269+[5]OTCHET!I270</f>
        <v>0</v>
      </c>
      <c r="J48" s="411">
        <f>+[5]OTCHET!J265+[5]OTCHET!J269+[5]OTCHET!J270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[5]OTCHET!E275+[5]OTCHET!E276+[5]OTCHET!E284+[5]OTCHET!E287</f>
        <v>0</v>
      </c>
      <c r="F49" s="413">
        <f t="shared" si="1"/>
        <v>0</v>
      </c>
      <c r="G49" s="414">
        <f>[5]OTCHET!G275+[5]OTCHET!G276+[5]OTCHET!G284+[5]OTCHET!G287</f>
        <v>0</v>
      </c>
      <c r="H49" s="415">
        <f>[5]OTCHET!H275+[5]OTCHET!H276+[5]OTCHET!H284+[5]OTCHET!H287</f>
        <v>0</v>
      </c>
      <c r="I49" s="415">
        <f>[5]OTCHET!I275+[5]OTCHET!I276+[5]OTCHET!I284+[5]OTCHET!I287</f>
        <v>0</v>
      </c>
      <c r="J49" s="416">
        <f>[5]OTCHET!J275+[5]OTCHET!J276+[5]OTCHET!J284+[5]OTCHET!J287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+[5]OTCHET!E288</f>
        <v>0</v>
      </c>
      <c r="F50" s="413">
        <f t="shared" si="1"/>
        <v>0</v>
      </c>
      <c r="G50" s="414">
        <f>+[5]OTCHET!G288</f>
        <v>0</v>
      </c>
      <c r="H50" s="415">
        <f>+[5]OTCHET!H288</f>
        <v>0</v>
      </c>
      <c r="I50" s="415">
        <f>+[5]OTCHET!I288</f>
        <v>0</v>
      </c>
      <c r="J50" s="416">
        <f>+[5]OTCHET!J288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+[5]OTCHET!E272</f>
        <v>0</v>
      </c>
      <c r="F51" s="375">
        <f>+G51+H51+I51+J51</f>
        <v>0</v>
      </c>
      <c r="G51" s="376">
        <f>+[5]OTCHET!G272</f>
        <v>0</v>
      </c>
      <c r="H51" s="377">
        <f>+[5]OTCHET!H272</f>
        <v>0</v>
      </c>
      <c r="I51" s="377">
        <f>+[5]OTCHET!I272</f>
        <v>0</v>
      </c>
      <c r="J51" s="378">
        <f>+[5]OTCHET!J272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+[5]OTCHET!E293</f>
        <v>0</v>
      </c>
      <c r="F52" s="375">
        <f t="shared" si="1"/>
        <v>0</v>
      </c>
      <c r="G52" s="376">
        <f>+[5]OTCHET!G293</f>
        <v>0</v>
      </c>
      <c r="H52" s="377">
        <f>+[5]OTCHET!H293</f>
        <v>0</v>
      </c>
      <c r="I52" s="377">
        <f>+[5]OTCHET!I293</f>
        <v>0</v>
      </c>
      <c r="J52" s="378">
        <f>+[5]OTCHET!J293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[5]OTCHET!E294</f>
        <v>0</v>
      </c>
      <c r="F53" s="489">
        <f t="shared" si="1"/>
        <v>0</v>
      </c>
      <c r="G53" s="490">
        <f>[5]OTCHET!G294</f>
        <v>0</v>
      </c>
      <c r="H53" s="491">
        <f>[5]OTCHET!H294</f>
        <v>0</v>
      </c>
      <c r="I53" s="491">
        <f>[5]OTCHET!I294</f>
        <v>0</v>
      </c>
      <c r="J53" s="492">
        <f>[5]OTCHET!J294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[5]OTCHET!E296</f>
        <v>0</v>
      </c>
      <c r="F54" s="496">
        <f t="shared" si="1"/>
        <v>0</v>
      </c>
      <c r="G54" s="497">
        <f>[5]OTCHET!G296</f>
        <v>0</v>
      </c>
      <c r="H54" s="498">
        <f>[5]OTCHET!H296</f>
        <v>0</v>
      </c>
      <c r="I54" s="498">
        <f>[5]OTCHET!I296</f>
        <v>0</v>
      </c>
      <c r="J54" s="499">
        <f>[5]OTCHET!J296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+[5]OTCHET!E297</f>
        <v>0</v>
      </c>
      <c r="F55" s="501">
        <f t="shared" si="1"/>
        <v>0</v>
      </c>
      <c r="G55" s="502">
        <f>+[5]OTCHET!G297</f>
        <v>0</v>
      </c>
      <c r="H55" s="503">
        <f>+[5]OTCHET!H297</f>
        <v>0</v>
      </c>
      <c r="I55" s="503">
        <f>+[5]OTCHET!I297</f>
        <v>0</v>
      </c>
      <c r="J55" s="504">
        <f>+[5]OTCHET!J297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5">+E57+E58+E62</f>
        <v>0</v>
      </c>
      <c r="F56" s="507">
        <f t="shared" si="5"/>
        <v>47767</v>
      </c>
      <c r="G56" s="508">
        <f t="shared" si="5"/>
        <v>0</v>
      </c>
      <c r="H56" s="509">
        <f t="shared" si="5"/>
        <v>0</v>
      </c>
      <c r="I56" s="510">
        <f t="shared" si="5"/>
        <v>0</v>
      </c>
      <c r="J56" s="511">
        <f t="shared" si="5"/>
        <v>47767</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+[5]OTCHET!E361+[5]OTCHET!E375+[5]OTCHET!E388</f>
        <v>0</v>
      </c>
      <c r="F57" s="512">
        <f t="shared" si="1"/>
        <v>0</v>
      </c>
      <c r="G57" s="513">
        <f>+[5]OTCHET!G361+[5]OTCHET!G375+[5]OTCHET!G388</f>
        <v>0</v>
      </c>
      <c r="H57" s="514">
        <f>+[5]OTCHET!H361+[5]OTCHET!H375+[5]OTCHET!H388</f>
        <v>0</v>
      </c>
      <c r="I57" s="514">
        <f>+[5]OTCHET!I361+[5]OTCHET!I375+[5]OTCHET!I388</f>
        <v>0</v>
      </c>
      <c r="J57" s="515">
        <f>+[5]OTCHET!J361+[5]OTCHET!J375+[5]OTCHET!J388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+[5]OTCHET!E383+[5]OTCHET!E391+[5]OTCHET!E396+[5]OTCHET!E399+[5]OTCHET!E402+[5]OTCHET!E405+[5]OTCHET!E406+[5]OTCHET!E409+[5]OTCHET!E422+[5]OTCHET!E423+[5]OTCHET!E424+[5]OTCHET!E425+[5]OTCHET!E426</f>
        <v>0</v>
      </c>
      <c r="F58" s="516">
        <f t="shared" si="1"/>
        <v>47767</v>
      </c>
      <c r="G58" s="517">
        <f>+[5]OTCHET!G383+[5]OTCHET!G391+[5]OTCHET!G396+[5]OTCHET!G399+[5]OTCHET!G402+[5]OTCHET!G405+[5]OTCHET!G406+[5]OTCHET!G409+[5]OTCHET!G422+[5]OTCHET!G423+[5]OTCHET!G424+[5]OTCHET!G425+[5]OTCHET!G426</f>
        <v>0</v>
      </c>
      <c r="H58" s="518">
        <f>+[5]OTCHET!H383+[5]OTCHET!H391+[5]OTCHET!H396+[5]OTCHET!H399+[5]OTCHET!H402+[5]OTCHET!H405+[5]OTCHET!H406+[5]OTCHET!H409+[5]OTCHET!H422+[5]OTCHET!H423+[5]OTCHET!H424+[5]OTCHET!H425+[5]OTCHET!H426</f>
        <v>0</v>
      </c>
      <c r="I58" s="518">
        <f>+[5]OTCHET!I383+[5]OTCHET!I391+[5]OTCHET!I396+[5]OTCHET!I399+[5]OTCHET!I402+[5]OTCHET!I405+[5]OTCHET!I406+[5]OTCHET!I409+[5]OTCHET!I422+[5]OTCHET!I423+[5]OTCHET!I424+[5]OTCHET!I425+[5]OTCHET!I426</f>
        <v>0</v>
      </c>
      <c r="J58" s="519">
        <f>+[5]OTCHET!J383+[5]OTCHET!J391+[5]OTCHET!J396+[5]OTCHET!J399+[5]OTCHET!J402+[5]OTCHET!J405+[5]OTCHET!J406+[5]OTCHET!J409+[5]OTCHET!J422+[5]OTCHET!J423+[5]OTCHET!J424+[5]OTCHET!J425+[5]OTCHET!J426</f>
        <v>47767</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+[5]OTCHET!E422+[5]OTCHET!E423+[5]OTCHET!E424+[5]OTCHET!E425+[5]OTCHET!E426</f>
        <v>0</v>
      </c>
      <c r="F59" s="520">
        <f t="shared" si="1"/>
        <v>0</v>
      </c>
      <c r="G59" s="521">
        <f>+[5]OTCHET!G422+[5]OTCHET!G423+[5]OTCHET!G424+[5]OTCHET!G425+[5]OTCHET!G426</f>
        <v>0</v>
      </c>
      <c r="H59" s="522">
        <f>+[5]OTCHET!H422+[5]OTCHET!H423+[5]OTCHET!H424+[5]OTCHET!H425+[5]OTCHET!H426</f>
        <v>0</v>
      </c>
      <c r="I59" s="522">
        <f>+[5]OTCHET!I422+[5]OTCHET!I423+[5]OTCHET!I424+[5]OTCHET!I425+[5]OTCHET!I426</f>
        <v>0</v>
      </c>
      <c r="J59" s="523">
        <f>+[5]OTCHET!J422+[5]OTCHET!J423+[5]OTCHET!J424+[5]OTCHET!J425+[5]OTCHET!J426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[5]OTCHET!E405</f>
        <v>0</v>
      </c>
      <c r="F60" s="525">
        <f t="shared" si="1"/>
        <v>0</v>
      </c>
      <c r="G60" s="526">
        <f>[5]OTCHET!G405</f>
        <v>0</v>
      </c>
      <c r="H60" s="527">
        <f>[5]OTCHET!H405</f>
        <v>0</v>
      </c>
      <c r="I60" s="527">
        <f>[5]OTCHET!I405</f>
        <v>0</v>
      </c>
      <c r="J60" s="528">
        <f>[5]OTCHET!J405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[5]OTCHET!E412</f>
        <v>0</v>
      </c>
      <c r="F62" s="436">
        <f t="shared" si="1"/>
        <v>0</v>
      </c>
      <c r="G62" s="437">
        <f>[5]OTCHET!G412</f>
        <v>0</v>
      </c>
      <c r="H62" s="438">
        <f>[5]OTCHET!H412</f>
        <v>0</v>
      </c>
      <c r="I62" s="438">
        <f>[5]OTCHET!I412</f>
        <v>0</v>
      </c>
      <c r="J62" s="439">
        <f>[5]OTCHET!J412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+[5]OTCHET!E249</f>
        <v>0</v>
      </c>
      <c r="F63" s="535">
        <f t="shared" si="1"/>
        <v>0</v>
      </c>
      <c r="G63" s="536">
        <f>+[5]OTCHET!G249</f>
        <v>0</v>
      </c>
      <c r="H63" s="537">
        <f>+[5]OTCHET!H249</f>
        <v>0</v>
      </c>
      <c r="I63" s="537">
        <f>+[5]OTCHET!I249</f>
        <v>0</v>
      </c>
      <c r="J63" s="538">
        <f>+[5]OTCHET!J249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6">+E22-E38+E56-E63</f>
        <v>0</v>
      </c>
      <c r="F64" s="541">
        <f t="shared" si="6"/>
        <v>217734</v>
      </c>
      <c r="G64" s="542">
        <f t="shared" si="6"/>
        <v>0</v>
      </c>
      <c r="H64" s="543">
        <f t="shared" si="6"/>
        <v>0</v>
      </c>
      <c r="I64" s="543">
        <f t="shared" si="6"/>
        <v>0</v>
      </c>
      <c r="J64" s="544">
        <f t="shared" si="6"/>
        <v>217734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7">+E$64+E$66</f>
        <v>0</v>
      </c>
      <c r="F65" s="547">
        <f t="shared" si="7"/>
        <v>0</v>
      </c>
      <c r="G65" s="548">
        <f t="shared" si="7"/>
        <v>0</v>
      </c>
      <c r="H65" s="548">
        <f t="shared" si="7"/>
        <v>0</v>
      </c>
      <c r="I65" s="548">
        <f t="shared" si="7"/>
        <v>0</v>
      </c>
      <c r="J65" s="549">
        <f t="shared" si="7"/>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-217734</v>
      </c>
      <c r="G66" s="551">
        <f t="shared" ref="G66:L66" si="8">SUM(+G68+G76+G77+G84+G85+G86+G89+G90+G91+G92+G93+G94+G95)</f>
        <v>0</v>
      </c>
      <c r="H66" s="552">
        <f>SUM(+H68+H76+H77+H84+H85+H86+H89+H90+H91+H92+H93+H94+H95)</f>
        <v>0</v>
      </c>
      <c r="I66" s="552">
        <f>SUM(+I68+I76+I77+I84+I85+I86+I89+I90+I91+I92+I93+I94+I95)</f>
        <v>0</v>
      </c>
      <c r="J66" s="553">
        <f>SUM(+J68+J76+J77+J84+J85+J86+J89+J90+J91+J92+J93+J94+J95)</f>
        <v>-217734</v>
      </c>
      <c r="K66" s="655" t="e">
        <f t="shared" si="8"/>
        <v>#REF!</v>
      </c>
      <c r="L66" s="655" t="e">
        <f t="shared" si="8"/>
        <v>#REF!</v>
      </c>
      <c r="M66" s="655" t="e">
        <f>SUM(+M68+M76+M77+M84+M85+M86+M89+M90+M91+M92+M93+M95+M96)</f>
        <v>#REF!</v>
      </c>
      <c r="N66" s="716"/>
      <c r="O66" s="643"/>
      <c r="P66" s="718"/>
      <c r="Q66" s="719"/>
      <c r="R66" s="719"/>
      <c r="S66" s="719"/>
      <c r="T66" s="719"/>
      <c r="U66" s="719"/>
      <c r="V66" s="719"/>
      <c r="W66" s="720"/>
      <c r="X66" s="719"/>
      <c r="Y66" s="719"/>
    </row>
    <row r="67" spans="1:25" ht="16.5" hidden="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M68" si="9">SUM(G69:G75)</f>
        <v>0</v>
      </c>
      <c r="H68" s="522">
        <f>SUM(H69:H75)</f>
        <v>0</v>
      </c>
      <c r="I68" s="522">
        <f>SUM(I69:I75)</f>
        <v>0</v>
      </c>
      <c r="J68" s="523">
        <f>SUM(J69:J75)</f>
        <v>0</v>
      </c>
      <c r="K68" s="658" t="e">
        <f t="shared" si="9"/>
        <v>#REF!</v>
      </c>
      <c r="L68" s="658" t="e">
        <f t="shared" si="9"/>
        <v>#REF!</v>
      </c>
      <c r="M68" s="658" t="e">
        <f t="shared" si="9"/>
        <v>#REF!</v>
      </c>
      <c r="N68" s="716"/>
      <c r="O68" s="659"/>
      <c r="P68" s="718"/>
      <c r="Q68" s="719"/>
      <c r="R68" s="719"/>
      <c r="S68" s="719"/>
      <c r="T68" s="719"/>
      <c r="U68" s="719"/>
      <c r="V68" s="719"/>
      <c r="W68" s="720"/>
      <c r="X68" s="719"/>
      <c r="Y68" s="719"/>
    </row>
    <row r="69" spans="1:25" ht="15.75">
      <c r="A69" s="724">
        <v>200</v>
      </c>
      <c r="B69" s="430" t="s">
        <v>101</v>
      </c>
      <c r="C69" s="430" t="s">
        <v>102</v>
      </c>
      <c r="D69" s="430"/>
      <c r="E69" s="431">
        <f>+[5]OTCHET!E482+[5]OTCHET!E483+[5]OTCHET!E486+[5]OTCHET!E487+[5]OTCHET!E490+[5]OTCHET!E491+[5]OTCHET!E495</f>
        <v>0</v>
      </c>
      <c r="F69" s="431">
        <f t="shared" si="1"/>
        <v>0</v>
      </c>
      <c r="G69" s="432">
        <f>+[5]OTCHET!G482+[5]OTCHET!G483+[5]OTCHET!G486+[5]OTCHET!G487+[5]OTCHET!G490+[5]OTCHET!G491+[5]OTCHET!G495</f>
        <v>0</v>
      </c>
      <c r="H69" s="433">
        <f>+[5]OTCHET!H482+[5]OTCHET!H483+[5]OTCHET!H486+[5]OTCHET!H487+[5]OTCHET!H490+[5]OTCHET!H491+[5]OTCHET!H495</f>
        <v>0</v>
      </c>
      <c r="I69" s="433">
        <f>+[5]OTCHET!I482+[5]OTCHET!I483+[5]OTCHET!I486+[5]OTCHET!I487+[5]OTCHET!I490+[5]OTCHET!I491+[5]OTCHET!I495</f>
        <v>0</v>
      </c>
      <c r="J69" s="434">
        <f>+[5]OTCHET!J482+[5]OTCHET!J483+[5]OTCHET!J486+[5]OTCHET!J487+[5]OTCHET!J490+[5]OTCHET!J491+[5]OTCHET!J495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+[5]OTCHET!E484+[5]OTCHET!E485+[5]OTCHET!E488+[5]OTCHET!E489+[5]OTCHET!E492+[5]OTCHET!E493+[5]OTCHET!E494+[5]OTCHET!E496</f>
        <v>0</v>
      </c>
      <c r="F70" s="516">
        <f t="shared" si="1"/>
        <v>0</v>
      </c>
      <c r="G70" s="517">
        <f>+[5]OTCHET!G484+[5]OTCHET!G485+[5]OTCHET!G488+[5]OTCHET!G489+[5]OTCHET!G492+[5]OTCHET!G493+[5]OTCHET!G494+[5]OTCHET!G496</f>
        <v>0</v>
      </c>
      <c r="H70" s="518">
        <f>+[5]OTCHET!H484+[5]OTCHET!H485+[5]OTCHET!H488+[5]OTCHET!H489+[5]OTCHET!H492+[5]OTCHET!H493+[5]OTCHET!H494+[5]OTCHET!H496</f>
        <v>0</v>
      </c>
      <c r="I70" s="518">
        <f>+[5]OTCHET!I484+[5]OTCHET!I485+[5]OTCHET!I488+[5]OTCHET!I489+[5]OTCHET!I492+[5]OTCHET!I493+[5]OTCHET!I494+[5]OTCHET!I496</f>
        <v>0</v>
      </c>
      <c r="J70" s="519">
        <f>+[5]OTCHET!J484+[5]OTCHET!J485+[5]OTCHET!J488+[5]OTCHET!J489+[5]OTCHET!J492+[5]OTCHET!J493+[5]OTCHET!J494+[5]OTCHET!J496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+[5]OTCHET!E497</f>
        <v>0</v>
      </c>
      <c r="F71" s="516">
        <f t="shared" si="1"/>
        <v>0</v>
      </c>
      <c r="G71" s="517">
        <f>+[5]OTCHET!G497</f>
        <v>0</v>
      </c>
      <c r="H71" s="518">
        <f>+[5]OTCHET!H497</f>
        <v>0</v>
      </c>
      <c r="I71" s="518">
        <f>+[5]OTCHET!I497</f>
        <v>0</v>
      </c>
      <c r="J71" s="519">
        <f>+[5]OTCHET!J497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+[5]OTCHET!E502</f>
        <v>0</v>
      </c>
      <c r="F72" s="516">
        <f t="shared" si="1"/>
        <v>0</v>
      </c>
      <c r="G72" s="517">
        <f>+[5]OTCHET!G502</f>
        <v>0</v>
      </c>
      <c r="H72" s="518">
        <f>+[5]OTCHET!H502</f>
        <v>0</v>
      </c>
      <c r="I72" s="518">
        <f>+[5]OTCHET!I502</f>
        <v>0</v>
      </c>
      <c r="J72" s="519">
        <f>+[5]OTCHET!J502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+[5]OTCHET!E542</f>
        <v>0</v>
      </c>
      <c r="F73" s="516">
        <f t="shared" si="1"/>
        <v>0</v>
      </c>
      <c r="G73" s="517">
        <f>+[5]OTCHET!G542</f>
        <v>0</v>
      </c>
      <c r="H73" s="518">
        <f>+[5]OTCHET!H542</f>
        <v>0</v>
      </c>
      <c r="I73" s="518">
        <f>+[5]OTCHET!I542</f>
        <v>0</v>
      </c>
      <c r="J73" s="519">
        <f>+[5]OTCHET!J542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+[5]OTCHET!E581+[5]OTCHET!E582</f>
        <v>0</v>
      </c>
      <c r="F74" s="516">
        <f t="shared" si="1"/>
        <v>0</v>
      </c>
      <c r="G74" s="517">
        <f>+[5]OTCHET!G581+[5]OTCHET!G582</f>
        <v>0</v>
      </c>
      <c r="H74" s="518">
        <f>+[5]OTCHET!H581+[5]OTCHET!H582</f>
        <v>0</v>
      </c>
      <c r="I74" s="518">
        <f>+[5]OTCHET!I581+[5]OTCHET!I582</f>
        <v>0</v>
      </c>
      <c r="J74" s="519">
        <f>+[5]OTCHET!J581+[5]OTCHET!J582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+[5]OTCHET!E583+[5]OTCHET!E584+[5]OTCHET!E585</f>
        <v>0</v>
      </c>
      <c r="F75" s="436">
        <f t="shared" si="1"/>
        <v>0</v>
      </c>
      <c r="G75" s="437">
        <f>+[5]OTCHET!G583+[5]OTCHET!G584+[5]OTCHET!G585</f>
        <v>0</v>
      </c>
      <c r="H75" s="438">
        <f>+[5]OTCHET!H583+[5]OTCHET!H584+[5]OTCHET!H585</f>
        <v>0</v>
      </c>
      <c r="I75" s="438">
        <f>+[5]OTCHET!I583+[5]OTCHET!I584+[5]OTCHET!I585</f>
        <v>0</v>
      </c>
      <c r="J75" s="439">
        <f>+[5]OTCHET!J583+[5]OTCHET!J584+[5]OTCHET!J585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[5]OTCHET!E461</f>
        <v>0</v>
      </c>
      <c r="F76" s="512">
        <f t="shared" si="1"/>
        <v>0</v>
      </c>
      <c r="G76" s="513">
        <f>[5]OTCHET!G461</f>
        <v>0</v>
      </c>
      <c r="H76" s="514">
        <f>[5]OTCHET!H461</f>
        <v>0</v>
      </c>
      <c r="I76" s="514">
        <f>[5]OTCHET!I461</f>
        <v>0</v>
      </c>
      <c r="J76" s="515">
        <f>[5]OTCHET!J461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M77" si="10">SUM(G78:G83)</f>
        <v>0</v>
      </c>
      <c r="H77" s="522">
        <f>SUM(H78:H83)</f>
        <v>0</v>
      </c>
      <c r="I77" s="522">
        <f>SUM(I78:I83)</f>
        <v>0</v>
      </c>
      <c r="J77" s="523">
        <f>SUM(J78:J83)</f>
        <v>0</v>
      </c>
      <c r="K77" s="663">
        <f t="shared" si="10"/>
        <v>0</v>
      </c>
      <c r="L77" s="663">
        <f t="shared" si="10"/>
        <v>0</v>
      </c>
      <c r="M77" s="663">
        <f t="shared" si="10"/>
        <v>0</v>
      </c>
      <c r="N77" s="716"/>
      <c r="O77" s="662"/>
      <c r="P77" s="718"/>
      <c r="Q77" s="719"/>
      <c r="R77" s="719"/>
      <c r="S77" s="719"/>
      <c r="T77" s="719"/>
      <c r="U77" s="719"/>
      <c r="V77" s="719"/>
      <c r="W77" s="720"/>
      <c r="X77" s="719"/>
      <c r="Y77" s="719"/>
    </row>
    <row r="78" spans="1:25" ht="15.75">
      <c r="A78" s="724">
        <v>250</v>
      </c>
      <c r="B78" s="430" t="s">
        <v>119</v>
      </c>
      <c r="C78" s="430" t="s">
        <v>120</v>
      </c>
      <c r="D78" s="430"/>
      <c r="E78" s="431">
        <f>+[5]OTCHET!E466+[5]OTCHET!E469</f>
        <v>0</v>
      </c>
      <c r="F78" s="431">
        <f t="shared" si="1"/>
        <v>0</v>
      </c>
      <c r="G78" s="432">
        <f>+[5]OTCHET!G466+[5]OTCHET!G469</f>
        <v>0</v>
      </c>
      <c r="H78" s="433">
        <f>+[5]OTCHET!H466+[5]OTCHET!H469</f>
        <v>0</v>
      </c>
      <c r="I78" s="433">
        <f>+[5]OTCHET!I466+[5]OTCHET!I469</f>
        <v>0</v>
      </c>
      <c r="J78" s="434">
        <f>+[5]OTCHET!J466+[5]OTCHET!J469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+[5]OTCHET!E467+[5]OTCHET!E470</f>
        <v>0</v>
      </c>
      <c r="F79" s="516">
        <f t="shared" si="1"/>
        <v>0</v>
      </c>
      <c r="G79" s="517">
        <f>+[5]OTCHET!G467+[5]OTCHET!G470</f>
        <v>0</v>
      </c>
      <c r="H79" s="518">
        <f>+[5]OTCHET!H467+[5]OTCHET!H470</f>
        <v>0</v>
      </c>
      <c r="I79" s="518">
        <f>+[5]OTCHET!I467+[5]OTCHET!I470</f>
        <v>0</v>
      </c>
      <c r="J79" s="519">
        <f>+[5]OTCHET!J467+[5]OTCHET!J470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[5]OTCHET!E471</f>
        <v>0</v>
      </c>
      <c r="F80" s="516">
        <f t="shared" si="1"/>
        <v>0</v>
      </c>
      <c r="G80" s="517">
        <f>[5]OTCHET!G471</f>
        <v>0</v>
      </c>
      <c r="H80" s="518">
        <f>[5]OTCHET!H471</f>
        <v>0</v>
      </c>
      <c r="I80" s="518">
        <f>[5]OTCHET!I471</f>
        <v>0</v>
      </c>
      <c r="J80" s="519">
        <f>[5]OTCHET!J471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+[5]OTCHET!E479</f>
        <v>0</v>
      </c>
      <c r="F82" s="516">
        <f t="shared" si="1"/>
        <v>0</v>
      </c>
      <c r="G82" s="517">
        <f>+[5]OTCHET!G479</f>
        <v>0</v>
      </c>
      <c r="H82" s="518">
        <f>+[5]OTCHET!H479</f>
        <v>0</v>
      </c>
      <c r="I82" s="518">
        <f>+[5]OTCHET!I479</f>
        <v>0</v>
      </c>
      <c r="J82" s="519">
        <f>+[5]OTCHET!J479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+[5]OTCHET!E480</f>
        <v>0</v>
      </c>
      <c r="F83" s="436">
        <f t="shared" si="1"/>
        <v>0</v>
      </c>
      <c r="G83" s="437">
        <f>+[5]OTCHET!G480</f>
        <v>0</v>
      </c>
      <c r="H83" s="438">
        <f>+[5]OTCHET!H480</f>
        <v>0</v>
      </c>
      <c r="I83" s="438">
        <f>+[5]OTCHET!I480</f>
        <v>0</v>
      </c>
      <c r="J83" s="439">
        <f>+[5]OTCHET!J480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[5]OTCHET!E535</f>
        <v>0</v>
      </c>
      <c r="F84" s="512">
        <f t="shared" si="1"/>
        <v>0</v>
      </c>
      <c r="G84" s="513">
        <f>[5]OTCHET!G535</f>
        <v>0</v>
      </c>
      <c r="H84" s="514">
        <f>[5]OTCHET!H535</f>
        <v>0</v>
      </c>
      <c r="I84" s="514">
        <f>[5]OTCHET!I535</f>
        <v>0</v>
      </c>
      <c r="J84" s="515">
        <f>[5]OTCHET!J535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[5]OTCHET!E536</f>
        <v>0</v>
      </c>
      <c r="F85" s="516">
        <f t="shared" si="1"/>
        <v>0</v>
      </c>
      <c r="G85" s="517">
        <f>[5]OTCHET!G536</f>
        <v>0</v>
      </c>
      <c r="H85" s="518">
        <f>[5]OTCHET!H536</f>
        <v>0</v>
      </c>
      <c r="I85" s="518">
        <f>[5]OTCHET!I536</f>
        <v>0</v>
      </c>
      <c r="J85" s="519">
        <f>[5]OTCHET!J536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-218763</v>
      </c>
      <c r="G86" s="521">
        <f t="shared" ref="G86:M86" si="11">+G87+G88</f>
        <v>0</v>
      </c>
      <c r="H86" s="522">
        <f>+H87+H88</f>
        <v>0</v>
      </c>
      <c r="I86" s="522">
        <f>+I87+I88</f>
        <v>0</v>
      </c>
      <c r="J86" s="523">
        <f>+J87+J88</f>
        <v>-218763</v>
      </c>
      <c r="K86" s="663">
        <f t="shared" si="11"/>
        <v>0</v>
      </c>
      <c r="L86" s="663">
        <f t="shared" si="11"/>
        <v>0</v>
      </c>
      <c r="M86" s="663">
        <f t="shared" si="11"/>
        <v>0</v>
      </c>
      <c r="N86" s="716"/>
      <c r="O86" s="662"/>
      <c r="P86" s="718"/>
      <c r="Q86" s="719"/>
      <c r="R86" s="719"/>
      <c r="S86" s="719"/>
      <c r="T86" s="719"/>
      <c r="U86" s="719"/>
      <c r="V86" s="719"/>
      <c r="W86" s="720"/>
      <c r="X86" s="719"/>
      <c r="Y86" s="719"/>
    </row>
    <row r="87" spans="1:25" ht="15.75">
      <c r="A87" s="724">
        <v>295</v>
      </c>
      <c r="B87" s="430" t="s">
        <v>135</v>
      </c>
      <c r="C87" s="430" t="s">
        <v>136</v>
      </c>
      <c r="D87" s="562"/>
      <c r="E87" s="431">
        <f>+[5]OTCHET!E503+[5]OTCHET!E512+[5]OTCHET!E516+[5]OTCHET!E543</f>
        <v>0</v>
      </c>
      <c r="F87" s="431">
        <f t="shared" si="1"/>
        <v>0</v>
      </c>
      <c r="G87" s="432">
        <f>+[5]OTCHET!G503+[5]OTCHET!G512+[5]OTCHET!G516+[5]OTCHET!G543</f>
        <v>0</v>
      </c>
      <c r="H87" s="433">
        <f>+[5]OTCHET!H503+[5]OTCHET!H512+[5]OTCHET!H516+[5]OTCHET!H543</f>
        <v>0</v>
      </c>
      <c r="I87" s="433">
        <f>+[5]OTCHET!I503+[5]OTCHET!I512+[5]OTCHET!I516+[5]OTCHET!I543</f>
        <v>0</v>
      </c>
      <c r="J87" s="434">
        <f>+[5]OTCHET!J503+[5]OTCHET!J512+[5]OTCHET!J516+[5]OTCHET!J543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+[5]OTCHET!E521+[5]OTCHET!E524+[5]OTCHET!E544</f>
        <v>0</v>
      </c>
      <c r="F88" s="436">
        <f t="shared" si="1"/>
        <v>-218763</v>
      </c>
      <c r="G88" s="437">
        <f>+[5]OTCHET!G521+[5]OTCHET!G524+[5]OTCHET!G544</f>
        <v>0</v>
      </c>
      <c r="H88" s="438">
        <f>+[5]OTCHET!H521+[5]OTCHET!H524+[5]OTCHET!H544</f>
        <v>0</v>
      </c>
      <c r="I88" s="438">
        <f>+[5]OTCHET!I521+[5]OTCHET!I524+[5]OTCHET!I544</f>
        <v>0</v>
      </c>
      <c r="J88" s="439">
        <f>+[5]OTCHET!J521+[5]OTCHET!J524+[5]OTCHET!J544</f>
        <v>-218763</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[5]OTCHET!E531</f>
        <v>0</v>
      </c>
      <c r="F89" s="512">
        <f t="shared" ref="F89:F96" si="12">+G89+H89+I89+J89</f>
        <v>1029</v>
      </c>
      <c r="G89" s="513">
        <f>[5]OTCHET!G531</f>
        <v>0</v>
      </c>
      <c r="H89" s="514">
        <f>[5]OTCHET!H531</f>
        <v>0</v>
      </c>
      <c r="I89" s="514">
        <f>[5]OTCHET!I531</f>
        <v>0</v>
      </c>
      <c r="J89" s="515">
        <f>[5]OTCHET!J531</f>
        <v>1029</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+[5]OTCHET!E567+[5]OTCHET!E568+[5]OTCHET!E569+[5]OTCHET!E570+[5]OTCHET!E571+[5]OTCHET!E572</f>
        <v>0</v>
      </c>
      <c r="F90" s="516">
        <f t="shared" si="12"/>
        <v>0</v>
      </c>
      <c r="G90" s="517">
        <f>+[5]OTCHET!G567+[5]OTCHET!G568+[5]OTCHET!G569+[5]OTCHET!G570+[5]OTCHET!G571+[5]OTCHET!G572</f>
        <v>0</v>
      </c>
      <c r="H90" s="518">
        <f>+[5]OTCHET!H567+[5]OTCHET!H568+[5]OTCHET!H569+[5]OTCHET!H570+[5]OTCHET!H571+[5]OTCHET!H572</f>
        <v>0</v>
      </c>
      <c r="I90" s="518">
        <f>+[5]OTCHET!I567+[5]OTCHET!I568+[5]OTCHET!I569+[5]OTCHET!I570+[5]OTCHET!I571+[5]OTCHET!I572</f>
        <v>0</v>
      </c>
      <c r="J90" s="519">
        <f>+[5]OTCHET!J567+[5]OTCHET!J568+[5]OTCHET!J569+[5]OTCHET!J570+[5]OTCHET!J571+[5]OTCHET!J572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+[5]OTCHET!E573+[5]OTCHET!E574+[5]OTCHET!E575+[5]OTCHET!E576+[5]OTCHET!E577+[5]OTCHET!E578+[5]OTCHET!E579</f>
        <v>0</v>
      </c>
      <c r="F91" s="413">
        <f t="shared" si="12"/>
        <v>0</v>
      </c>
      <c r="G91" s="414">
        <f>+[5]OTCHET!G573+[5]OTCHET!G574+[5]OTCHET!G575+[5]OTCHET!G576+[5]OTCHET!G577+[5]OTCHET!G578+[5]OTCHET!G579</f>
        <v>0</v>
      </c>
      <c r="H91" s="415">
        <f>+[5]OTCHET!H573+[5]OTCHET!H574+[5]OTCHET!H575+[5]OTCHET!H576+[5]OTCHET!H577+[5]OTCHET!H578+[5]OTCHET!H579</f>
        <v>0</v>
      </c>
      <c r="I91" s="415">
        <f>+[5]OTCHET!I573+[5]OTCHET!I574+[5]OTCHET!I575+[5]OTCHET!I576+[5]OTCHET!I577+[5]OTCHET!I578+[5]OTCHET!I579</f>
        <v>0</v>
      </c>
      <c r="J91" s="416">
        <f>+[5]OTCHET!J573+[5]OTCHET!J574+[5]OTCHET!J575+[5]OTCHET!J576+[5]OTCHET!J577+[5]OTCHET!J578+[5]OTCHET!J579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+[5]OTCHET!E580</f>
        <v>0</v>
      </c>
      <c r="F92" s="413">
        <f t="shared" si="12"/>
        <v>0</v>
      </c>
      <c r="G92" s="414">
        <f>+[5]OTCHET!G580</f>
        <v>0</v>
      </c>
      <c r="H92" s="415">
        <f>+[5]OTCHET!H580</f>
        <v>0</v>
      </c>
      <c r="I92" s="415">
        <f>+[5]OTCHET!I580</f>
        <v>0</v>
      </c>
      <c r="J92" s="416">
        <f>+[5]OTCHET!J580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+[5]OTCHET!E587+[5]OTCHET!E588</f>
        <v>0</v>
      </c>
      <c r="F93" s="413">
        <f t="shared" si="12"/>
        <v>0</v>
      </c>
      <c r="G93" s="414">
        <f>+[5]OTCHET!G587+[5]OTCHET!G588</f>
        <v>0</v>
      </c>
      <c r="H93" s="415">
        <f>+[5]OTCHET!H587+[5]OTCHET!H588</f>
        <v>0</v>
      </c>
      <c r="I93" s="415">
        <f>+[5]OTCHET!I587+[5]OTCHET!I588</f>
        <v>0</v>
      </c>
      <c r="J93" s="416">
        <f>+[5]OTCHET!J587+[5]OTCHET!J588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+[5]OTCHET!E589+[5]OTCHET!E590</f>
        <v>0</v>
      </c>
      <c r="F94" s="413">
        <f t="shared" si="12"/>
        <v>0</v>
      </c>
      <c r="G94" s="414">
        <f>+[5]OTCHET!G589+[5]OTCHET!G590</f>
        <v>0</v>
      </c>
      <c r="H94" s="415">
        <f>+[5]OTCHET!H589+[5]OTCHET!H590</f>
        <v>0</v>
      </c>
      <c r="I94" s="415">
        <f>+[5]OTCHET!I589+[5]OTCHET!I590</f>
        <v>0</v>
      </c>
      <c r="J94" s="416">
        <f>+[5]OTCHET!J589+[5]OTCHET!J590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[5]OTCHET!E591</f>
        <v>0</v>
      </c>
      <c r="F95" s="375">
        <f t="shared" si="12"/>
        <v>0</v>
      </c>
      <c r="G95" s="376">
        <f>[5]OTCHET!G591</f>
        <v>0</v>
      </c>
      <c r="H95" s="377">
        <f>[5]OTCHET!H591</f>
        <v>0</v>
      </c>
      <c r="I95" s="377">
        <f>[5]OTCHET!I591</f>
        <v>0</v>
      </c>
      <c r="J95" s="378">
        <f>[5]OTCHET!J591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+[5]OTCHET!E594</f>
        <v>0</v>
      </c>
      <c r="F96" s="566">
        <f t="shared" si="12"/>
        <v>0</v>
      </c>
      <c r="G96" s="567">
        <f>+[5]OTCHET!G594</f>
        <v>0</v>
      </c>
      <c r="H96" s="568">
        <f>+[5]OTCHET!H594</f>
        <v>0</v>
      </c>
      <c r="I96" s="568">
        <f>+[5]OTCHET!I594</f>
        <v>0</v>
      </c>
      <c r="J96" s="569">
        <f>+[5]OTCHET!J594</f>
        <v>0</v>
      </c>
      <c r="K96" s="666"/>
      <c r="L96" s="666"/>
      <c r="M96" s="666"/>
      <c r="N96" s="716"/>
      <c r="O96" s="667"/>
      <c r="P96" s="718"/>
      <c r="Q96" s="719"/>
      <c r="R96" s="719"/>
      <c r="S96" s="719"/>
      <c r="T96" s="719"/>
      <c r="U96" s="719"/>
      <c r="V96" s="719"/>
      <c r="W96" s="720"/>
      <c r="X96" s="719"/>
      <c r="Y96" s="719"/>
    </row>
    <row r="97" spans="2:25" ht="16.5" hidden="1" thickBot="1">
      <c r="B97" s="726" t="s">
        <v>166</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thickBot="1">
      <c r="B98" s="726" t="s">
        <v>167</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thickBot="1">
      <c r="B99" s="726" t="s">
        <v>168</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thickBot="1">
      <c r="B100" s="730" t="s">
        <v>169</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thickBot="1">
      <c r="B102" s="731" t="s">
        <v>170</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thickBot="1">
      <c r="B103" s="726" t="s">
        <v>168</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thickBot="1">
      <c r="B104" s="734" t="s">
        <v>169</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3">+E$64+E$66</f>
        <v>0</v>
      </c>
      <c r="F105" s="572">
        <f t="shared" si="13"/>
        <v>0</v>
      </c>
      <c r="G105" s="573">
        <f t="shared" si="13"/>
        <v>0</v>
      </c>
      <c r="H105" s="573">
        <f t="shared" si="13"/>
        <v>0</v>
      </c>
      <c r="I105" s="573">
        <f t="shared" si="13"/>
        <v>0</v>
      </c>
      <c r="J105" s="573">
        <f t="shared" si="13"/>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+[5]OTCHET!H605</f>
        <v>vani2223@abv.bg</v>
      </c>
      <c r="C107" s="574"/>
      <c r="D107" s="574"/>
      <c r="E107" s="579"/>
      <c r="F107" s="304"/>
      <c r="G107" s="580" t="str">
        <f>+[5]OTCHET!E605</f>
        <v>032/654304</v>
      </c>
      <c r="H107" s="580">
        <f>+[5]OTCHET!F605</f>
        <v>0</v>
      </c>
      <c r="I107" s="581"/>
      <c r="J107" s="582">
        <f>+[5]OTCHET!B605</f>
        <v>44291</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52" t="s">
        <v>156</v>
      </c>
      <c r="H108" s="752"/>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53" t="str">
        <f>+[5]OTCHET!D603</f>
        <v>Александра Кърпачева</v>
      </c>
      <c r="F110" s="753"/>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53" t="str">
        <f>+[5]OTCHET!G600</f>
        <v>Иванка Налджиян</v>
      </c>
      <c r="F114" s="753"/>
      <c r="G114" s="596"/>
      <c r="H114" s="322"/>
      <c r="I114" s="753" t="str">
        <f>+[5]OTCHET!G603</f>
        <v>проф.д-р Христина Янчева</v>
      </c>
      <c r="J114" s="753"/>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E15">
    <cfRule type="cellIs" dxfId="146" priority="1" stopIfTrue="1" operator="equal">
      <formula>"Чужди средства"</formula>
    </cfRule>
    <cfRule type="cellIs" dxfId="145" priority="2" stopIfTrue="1" operator="equal">
      <formula>"СЕС - ДМП"</formula>
    </cfRule>
    <cfRule type="cellIs" dxfId="144" priority="3" stopIfTrue="1" operator="equal">
      <formula>"СЕС - РА"</formula>
    </cfRule>
    <cfRule type="cellIs" dxfId="143" priority="4" stopIfTrue="1" operator="equal">
      <formula>"СЕС - ДЕС"</formula>
    </cfRule>
    <cfRule type="cellIs" dxfId="142" priority="5" stopIfTrue="1" operator="equal">
      <formula>"СЕС - КСФ"</formula>
    </cfRule>
  </conditionalFormatting>
  <conditionalFormatting sqref="I11:J11">
    <cfRule type="cellIs" dxfId="141" priority="6" stopIfTrue="1" operator="between">
      <formula>1000000000000</formula>
      <formula>9999999999999990</formula>
    </cfRule>
    <cfRule type="cellIs" dxfId="140" priority="7" stopIfTrue="1" operator="between">
      <formula>10000000000</formula>
      <formula>999999999999</formula>
    </cfRule>
    <cfRule type="cellIs" dxfId="139" priority="8" stopIfTrue="1" operator="between">
      <formula>1000000</formula>
      <formula>99999999</formula>
    </cfRule>
    <cfRule type="cellIs" dxfId="138" priority="9" stopIfTrue="1" operator="between">
      <formula>100</formula>
      <formula>9999</formula>
    </cfRule>
  </conditionalFormatting>
  <conditionalFormatting sqref="G107:H107 B107">
    <cfRule type="cellIs" dxfId="137" priority="19" stopIfTrue="1" operator="equal">
      <formula>0</formula>
    </cfRule>
  </conditionalFormatting>
  <conditionalFormatting sqref="I114 E110">
    <cfRule type="cellIs" dxfId="136" priority="18" stopIfTrue="1" operator="equal">
      <formula>0</formula>
    </cfRule>
  </conditionalFormatting>
  <conditionalFormatting sqref="J107">
    <cfRule type="cellIs" dxfId="135" priority="17" stopIfTrue="1" operator="equal">
      <formula>0</formula>
    </cfRule>
  </conditionalFormatting>
  <conditionalFormatting sqref="E114:F114">
    <cfRule type="cellIs" dxfId="134" priority="16" stopIfTrue="1" operator="equal">
      <formula>0</formula>
    </cfRule>
  </conditionalFormatting>
  <conditionalFormatting sqref="F15">
    <cfRule type="cellIs" dxfId="133" priority="11" stopIfTrue="1" operator="equal">
      <formula>"Чужди средства"</formula>
    </cfRule>
    <cfRule type="cellIs" dxfId="132" priority="12" stopIfTrue="1" operator="equal">
      <formula>"СЕС - ДМП"</formula>
    </cfRule>
    <cfRule type="cellIs" dxfId="131" priority="13" stopIfTrue="1" operator="equal">
      <formula>"СЕС - РА"</formula>
    </cfRule>
    <cfRule type="cellIs" dxfId="130" priority="14" stopIfTrue="1" operator="equal">
      <formula>"СЕС - ДЕС"</formula>
    </cfRule>
    <cfRule type="cellIs" dxfId="129" priority="15" stopIfTrue="1" operator="equal">
      <formula>"СЕС - КСФ"</formula>
    </cfRule>
  </conditionalFormatting>
  <conditionalFormatting sqref="B105">
    <cfRule type="cellIs" dxfId="128" priority="10" stopIfTrue="1" operator="notEqual">
      <formula>0</formula>
    </cfRule>
  </conditionalFormatting>
  <conditionalFormatting sqref="E65:J65">
    <cfRule type="cellIs" dxfId="127" priority="21" stopIfTrue="1" operator="notEqual">
      <formula>0</formula>
    </cfRule>
  </conditionalFormatting>
  <conditionalFormatting sqref="E105:J105">
    <cfRule type="cellIs" dxfId="126" priority="2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72" zoomScale="60" zoomScaleNormal="6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АГРАРЕН УНИВЕРСИТЕТ</v>
      </c>
      <c r="C11" s="11"/>
      <c r="D11" s="11"/>
      <c r="E11" s="12" t="s">
        <v>0</v>
      </c>
      <c r="F11" s="34">
        <f>[4]OTCHET!F9</f>
        <v>44286</v>
      </c>
      <c r="G11" s="35" t="s">
        <v>1</v>
      </c>
      <c r="H11" s="36">
        <f>+[4]OTCHET!H9</f>
        <v>455464</v>
      </c>
      <c r="I11" s="736">
        <f>+[4]OTCHET!I9</f>
        <v>0</v>
      </c>
      <c r="J11" s="737"/>
      <c r="K11" s="606"/>
      <c r="L11" s="606"/>
      <c r="N11" s="312"/>
      <c r="P11" s="312"/>
      <c r="Q11" s="607"/>
      <c r="R11" s="607"/>
      <c r="S11" s="607"/>
      <c r="T11" s="607"/>
    </row>
    <row r="12" spans="1:25" ht="23.25" customHeight="1">
      <c r="B12" s="26" t="s">
        <v>2</v>
      </c>
      <c r="C12" s="13"/>
      <c r="D12" s="10"/>
      <c r="E12" s="18"/>
      <c r="F12" s="14"/>
      <c r="G12" s="18"/>
      <c r="H12" s="32"/>
      <c r="I12" s="738" t="s">
        <v>3</v>
      </c>
      <c r="J12" s="738"/>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39"/>
      <c r="J13" s="739"/>
      <c r="N13" s="312"/>
      <c r="P13" s="312"/>
      <c r="Q13" s="607"/>
      <c r="R13" s="607"/>
      <c r="S13" s="607"/>
      <c r="T13" s="607"/>
    </row>
    <row r="14" spans="1:25" ht="23.25" customHeight="1">
      <c r="B14" s="27" t="s">
        <v>4</v>
      </c>
      <c r="C14" s="17"/>
      <c r="D14" s="17"/>
      <c r="E14" s="17"/>
      <c r="F14" s="17"/>
      <c r="G14" s="17"/>
      <c r="H14" s="32"/>
      <c r="I14" s="739"/>
      <c r="J14" s="739"/>
      <c r="N14" s="312"/>
      <c r="P14" s="312"/>
      <c r="Q14" s="607"/>
      <c r="R14" s="607"/>
      <c r="S14" s="607"/>
      <c r="T14" s="607"/>
    </row>
    <row r="15" spans="1:25" ht="21.75" customHeight="1" thickBot="1">
      <c r="B15" s="1" t="s">
        <v>5</v>
      </c>
      <c r="C15" s="53"/>
      <c r="D15" s="53"/>
      <c r="E15" s="52">
        <f>+[4]OTCHET!E15</f>
        <v>98</v>
      </c>
      <c r="F15" s="33" t="str">
        <f>[4]OTCHET!F15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44" t="s">
        <v>161</v>
      </c>
      <c r="F17" s="740"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45"/>
      <c r="F18" s="741"/>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0</v>
      </c>
      <c r="G37" s="159">
        <f>[4]OTCHET!G142+[4]OTCHET!G151+[4]OTCHET!G160</f>
        <v>0</v>
      </c>
      <c r="H37" s="160">
        <f>[4]OTCHET!H142+[4]OTCHET!H151+[4]OTCHET!H160</f>
        <v>0</v>
      </c>
      <c r="I37" s="160">
        <f>[4]OTCHET!I142+[4]OTCHET!I151+[4]OTCHET!I160</f>
        <v>0</v>
      </c>
      <c r="J37" s="161">
        <f>[4]OTCHET!J142+[4]OTCHET!J151+[4]OTCHET!J160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72967</v>
      </c>
      <c r="G38" s="166">
        <f t="shared" si="3"/>
        <v>0</v>
      </c>
      <c r="H38" s="167">
        <f t="shared" si="3"/>
        <v>0</v>
      </c>
      <c r="I38" s="167">
        <f t="shared" si="3"/>
        <v>0</v>
      </c>
      <c r="J38" s="168">
        <f t="shared" si="3"/>
        <v>72967</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27876</v>
      </c>
      <c r="G39" s="172">
        <f t="shared" si="4"/>
        <v>0</v>
      </c>
      <c r="H39" s="173">
        <f t="shared" si="4"/>
        <v>0</v>
      </c>
      <c r="I39" s="173">
        <f t="shared" si="4"/>
        <v>0</v>
      </c>
      <c r="J39" s="174">
        <f t="shared" si="4"/>
        <v>27876</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12521</v>
      </c>
      <c r="G40" s="45">
        <f>[4]OTCHET!G187</f>
        <v>0</v>
      </c>
      <c r="H40" s="39">
        <f>[4]OTCHET!H187</f>
        <v>0</v>
      </c>
      <c r="I40" s="39">
        <f>[4]OTCHET!I187</f>
        <v>0</v>
      </c>
      <c r="J40" s="40">
        <f>[4]OTCHET!J187</f>
        <v>12521</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12690</v>
      </c>
      <c r="G41" s="46">
        <f>[4]OTCHET!G190</f>
        <v>0</v>
      </c>
      <c r="H41" s="41">
        <f>[4]OTCHET!H190</f>
        <v>0</v>
      </c>
      <c r="I41" s="41">
        <f>[4]OTCHET!I190</f>
        <v>0</v>
      </c>
      <c r="J41" s="42">
        <f>[4]OTCHET!J190</f>
        <v>12690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2665</v>
      </c>
      <c r="G42" s="47">
        <f>+[4]OTCHET!G196+[4]OTCHET!G204</f>
        <v>0</v>
      </c>
      <c r="H42" s="43">
        <f>+[4]OTCHET!H196+[4]OTCHET!H204</f>
        <v>0</v>
      </c>
      <c r="I42" s="43">
        <f>+[4]OTCHET!I196+[4]OTCHET!I204</f>
        <v>0</v>
      </c>
      <c r="J42" s="44">
        <f>+[4]OTCHET!J196+[4]OTCHET!J204</f>
        <v>2665</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91</v>
      </c>
      <c r="G43" s="187">
        <f>+[4]OTCHET!G205+[4]OTCHET!G223+[4]OTCHET!G271</f>
        <v>0</v>
      </c>
      <c r="H43" s="188">
        <f>+[4]OTCHET!H205+[4]OTCHET!H223+[4]OTCHET!H271</f>
        <v>0</v>
      </c>
      <c r="I43" s="188">
        <f>+[4]OTCHET!I205+[4]OTCHET!I223+[4]OTCHET!I271</f>
        <v>0</v>
      </c>
      <c r="J43" s="189">
        <f>+[4]OTCHET!J205+[4]OTCHET!J223+[4]OTCHET!J271</f>
        <v>91</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45000</v>
      </c>
      <c r="G46" s="187">
        <f>+[4]OTCHET!G255+[4]OTCHET!G256+[4]OTCHET!G257+[4]OTCHET!G258</f>
        <v>0</v>
      </c>
      <c r="H46" s="188">
        <f>+[4]OTCHET!H255+[4]OTCHET!H256+[4]OTCHET!H257+[4]OTCHET!H258</f>
        <v>0</v>
      </c>
      <c r="I46" s="188">
        <f>+[4]OTCHET!I255+[4]OTCHET!I256+[4]OTCHET!I257+[4]OTCHET!I258</f>
        <v>0</v>
      </c>
      <c r="J46" s="189">
        <f>+[4]OTCHET!J255+[4]OTCHET!J256+[4]OTCHET!J257+[4]OTCHET!J258</f>
        <v>45000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45000</v>
      </c>
      <c r="G47" s="193">
        <f>+[4]OTCHET!G256</f>
        <v>0</v>
      </c>
      <c r="H47" s="194">
        <f>+[4]OTCHET!H256</f>
        <v>0</v>
      </c>
      <c r="I47" s="19">
        <f>+[4]OTCHET!I256</f>
        <v>0</v>
      </c>
      <c r="J47" s="195">
        <f>+[4]OTCHET!J256</f>
        <v>45000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41748</v>
      </c>
      <c r="G56" s="220">
        <f t="shared" si="5"/>
        <v>0</v>
      </c>
      <c r="H56" s="221">
        <f t="shared" si="5"/>
        <v>0</v>
      </c>
      <c r="I56" s="21">
        <f t="shared" si="5"/>
        <v>0</v>
      </c>
      <c r="J56" s="222">
        <f t="shared" si="5"/>
        <v>41748</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41748</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41748</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-31219</v>
      </c>
      <c r="G64" s="253">
        <f t="shared" si="6"/>
        <v>0</v>
      </c>
      <c r="H64" s="254">
        <f t="shared" si="6"/>
        <v>0</v>
      </c>
      <c r="I64" s="254">
        <f t="shared" si="6"/>
        <v>0</v>
      </c>
      <c r="J64" s="255">
        <f t="shared" si="6"/>
        <v>-31219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31219</v>
      </c>
      <c r="G66" s="262">
        <f t="shared" ref="G66:L66" si="8">SUM(+G68+G76+G77+G84+G85+G86+G89+G90+G91+G92+G93+G94+G95)</f>
        <v>0</v>
      </c>
      <c r="H66" s="263">
        <f>SUM(+H68+H76+H77+H84+H85+H86+H89+H90+H91+H92+H93+H94+H95)</f>
        <v>0</v>
      </c>
      <c r="I66" s="263">
        <f>SUM(+I68+I76+I77+I84+I85+I86+I89+I90+I91+I92+I93+I94+I95)</f>
        <v>0</v>
      </c>
      <c r="J66" s="264">
        <f>SUM(+J68+J76+J77+J84+J85+J86+J89+J90+J91+J92+J93+J94+J95)</f>
        <v>31219</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31219</v>
      </c>
      <c r="G86" s="232">
        <f t="shared" ref="G86:M86" si="11">+G87+G88</f>
        <v>0</v>
      </c>
      <c r="H86" s="233">
        <f>+H87+H88</f>
        <v>0</v>
      </c>
      <c r="I86" s="233">
        <f>+I87+I88</f>
        <v>0</v>
      </c>
      <c r="J86" s="234">
        <f>+J87+J88</f>
        <v>31219</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31219</v>
      </c>
      <c r="G88" s="284">
        <f>+[4]OTCHET!G521+[4]OTCHET!G524+[4]OTCHET!G544</f>
        <v>0</v>
      </c>
      <c r="H88" s="285">
        <f>+[4]OTCHET!H521+[4]OTCHET!H524+[4]OTCHET!H544</f>
        <v>0</v>
      </c>
      <c r="I88" s="285">
        <f>+[4]OTCHET!I521+[4]OTCHET!I524+[4]OTCHET!I544</f>
        <v>0</v>
      </c>
      <c r="J88" s="286">
        <f>+[4]OTCHET!J521+[4]OTCHET!J524+[4]OTCHET!J544</f>
        <v>31219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2">+G89+H89+I89+J89</f>
        <v>0</v>
      </c>
      <c r="G89" s="224">
        <f>[4]OTCHET!G531</f>
        <v>0</v>
      </c>
      <c r="H89" s="225">
        <f>[4]OTCHET!H531</f>
        <v>0</v>
      </c>
      <c r="I89" s="225">
        <f>[4]OTCHET!I531</f>
        <v>0</v>
      </c>
      <c r="J89" s="226">
        <f>[4]OTCHET!J531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2"/>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2"/>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2"/>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2"/>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2"/>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2"/>
        <v>0</v>
      </c>
      <c r="G95" s="98">
        <f>[4]OTCHET!G591</f>
        <v>0</v>
      </c>
      <c r="H95" s="99">
        <f>[4]OTCHET!H591</f>
        <v>0</v>
      </c>
      <c r="I95" s="99">
        <f>[4]OTCHET!I591</f>
        <v>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2"/>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f>+[4]OTCHET!E605</f>
        <v>0</v>
      </c>
      <c r="H107" s="31">
        <f>+[4]OTCHET!F605</f>
        <v>0</v>
      </c>
      <c r="I107" s="305"/>
      <c r="J107" s="37">
        <f>+[4]OTCHET!B605</f>
        <v>44291</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2" t="s">
        <v>156</v>
      </c>
      <c r="H108" s="742"/>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43" t="str">
        <f>+[4]OTCHET!D603</f>
        <v>Александра Кърпачева</v>
      </c>
      <c r="F110" s="743"/>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43" t="str">
        <f>+[4]OTCHET!G600</f>
        <v>Иванка Налджиян</v>
      </c>
      <c r="F114" s="743"/>
      <c r="G114" s="320"/>
      <c r="H114" s="18"/>
      <c r="I114" s="743" t="str">
        <f>+[4]OTCHET!G603</f>
        <v>проф. д-р Христина Янчева</v>
      </c>
      <c r="J114" s="743"/>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E15">
    <cfRule type="cellIs" dxfId="83" priority="1" stopIfTrue="1" operator="equal">
      <formula>"Чужди средства"</formula>
    </cfRule>
    <cfRule type="cellIs" dxfId="82" priority="2" stopIfTrue="1" operator="equal">
      <formula>"СЕС - ДМП"</formula>
    </cfRule>
    <cfRule type="cellIs" dxfId="81" priority="3" stopIfTrue="1" operator="equal">
      <formula>"СЕС - РА"</formula>
    </cfRule>
    <cfRule type="cellIs" dxfId="80" priority="4" stopIfTrue="1" operator="equal">
      <formula>"СЕС - ДЕС"</formula>
    </cfRule>
    <cfRule type="cellIs" dxfId="79" priority="5" stopIfTrue="1" operator="equal">
      <formula>"СЕС - КСФ"</formula>
    </cfRule>
  </conditionalFormatting>
  <conditionalFormatting sqref="I11:J11">
    <cfRule type="cellIs" dxfId="78" priority="6" stopIfTrue="1" operator="between">
      <formula>1000000000000</formula>
      <formula>9999999999999990</formula>
    </cfRule>
    <cfRule type="cellIs" dxfId="77" priority="7" stopIfTrue="1" operator="between">
      <formula>10000000000</formula>
      <formula>999999999999</formula>
    </cfRule>
    <cfRule type="cellIs" dxfId="76" priority="8" stopIfTrue="1" operator="between">
      <formula>1000000</formula>
      <formula>99999999</formula>
    </cfRule>
    <cfRule type="cellIs" dxfId="75" priority="9" stopIfTrue="1" operator="between">
      <formula>100</formula>
      <formula>9999</formula>
    </cfRule>
  </conditionalFormatting>
  <conditionalFormatting sqref="E65:J65">
    <cfRule type="cellIs" dxfId="74" priority="21" stopIfTrue="1" operator="notEqual">
      <formula>0</formula>
    </cfRule>
  </conditionalFormatting>
  <conditionalFormatting sqref="E105:J105">
    <cfRule type="cellIs" dxfId="73" priority="20" stopIfTrue="1" operator="notEqual">
      <formula>0</formula>
    </cfRule>
  </conditionalFormatting>
  <conditionalFormatting sqref="G107:H107 B107">
    <cfRule type="cellIs" dxfId="72" priority="19" stopIfTrue="1" operator="equal">
      <formula>0</formula>
    </cfRule>
  </conditionalFormatting>
  <conditionalFormatting sqref="I114 E110">
    <cfRule type="cellIs" dxfId="71" priority="18" stopIfTrue="1" operator="equal">
      <formula>0</formula>
    </cfRule>
  </conditionalFormatting>
  <conditionalFormatting sqref="J107">
    <cfRule type="cellIs" dxfId="70" priority="17" stopIfTrue="1" operator="equal">
      <formula>0</formula>
    </cfRule>
  </conditionalFormatting>
  <conditionalFormatting sqref="E114:F114">
    <cfRule type="cellIs" dxfId="69" priority="16" stopIfTrue="1" operator="equal">
      <formula>0</formula>
    </cfRule>
  </conditionalFormatting>
  <conditionalFormatting sqref="F15">
    <cfRule type="cellIs" dxfId="68" priority="11" stopIfTrue="1" operator="equal">
      <formula>"Чужди средства"</formula>
    </cfRule>
    <cfRule type="cellIs" dxfId="67" priority="12" stopIfTrue="1" operator="equal">
      <formula>"СЕС - ДМП"</formula>
    </cfRule>
    <cfRule type="cellIs" dxfId="66" priority="13" stopIfTrue="1" operator="equal">
      <formula>"СЕС - РА"</formula>
    </cfRule>
    <cfRule type="cellIs" dxfId="65" priority="14" stopIfTrue="1" operator="equal">
      <formula>"СЕС - ДЕС"</formula>
    </cfRule>
    <cfRule type="cellIs" dxfId="64" priority="15" stopIfTrue="1" operator="equal">
      <formula>"СЕС - КСФ"</formula>
    </cfRule>
  </conditionalFormatting>
  <conditionalFormatting sqref="B105">
    <cfRule type="cellIs" dxfId="63"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58" zoomScale="70" zoomScaleNormal="70" workbookViewId="0">
      <selection activeCell="O6" sqref="O1:O104857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44286</v>
      </c>
      <c r="G11" s="35" t="s">
        <v>1</v>
      </c>
      <c r="H11" s="36">
        <f>+[6]OTCHET!H9</f>
        <v>455464</v>
      </c>
      <c r="I11" s="736">
        <f>+[6]OTCHET!I9</f>
        <v>0</v>
      </c>
      <c r="J11" s="737"/>
      <c r="K11" s="606"/>
      <c r="L11" s="606"/>
      <c r="N11" s="312"/>
      <c r="P11" s="312"/>
      <c r="Q11" s="607"/>
      <c r="R11" s="607"/>
      <c r="S11" s="607"/>
      <c r="T11" s="607"/>
    </row>
    <row r="12" spans="1:25" ht="23.25" customHeight="1">
      <c r="B12" s="26" t="s">
        <v>2</v>
      </c>
      <c r="C12" s="13"/>
      <c r="D12" s="10"/>
      <c r="E12" s="18"/>
      <c r="F12" s="14"/>
      <c r="G12" s="18"/>
      <c r="H12" s="32"/>
      <c r="I12" s="738" t="s">
        <v>3</v>
      </c>
      <c r="J12" s="738"/>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39"/>
      <c r="J13" s="739"/>
      <c r="N13" s="312"/>
      <c r="P13" s="312"/>
      <c r="Q13" s="607"/>
      <c r="R13" s="607"/>
      <c r="S13" s="607"/>
      <c r="T13" s="607"/>
    </row>
    <row r="14" spans="1:25" ht="23.25" customHeight="1">
      <c r="B14" s="27" t="s">
        <v>4</v>
      </c>
      <c r="C14" s="17"/>
      <c r="D14" s="17"/>
      <c r="E14" s="17"/>
      <c r="F14" s="17"/>
      <c r="G14" s="17"/>
      <c r="H14" s="32"/>
      <c r="I14" s="739"/>
      <c r="J14" s="739"/>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44" t="s">
        <v>161</v>
      </c>
      <c r="F17" s="740" t="s">
        <v>162</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45"/>
      <c r="F18" s="741"/>
      <c r="G18" s="65" t="s">
        <v>10</v>
      </c>
      <c r="H18" s="66" t="s">
        <v>11</v>
      </c>
      <c r="I18" s="66" t="s">
        <v>12</v>
      </c>
      <c r="J18" s="67" t="s">
        <v>13</v>
      </c>
      <c r="K18" s="619" t="s">
        <v>163</v>
      </c>
      <c r="L18" s="619" t="s">
        <v>163</v>
      </c>
      <c r="M18" s="619"/>
      <c r="N18" s="620"/>
      <c r="O18" s="618"/>
      <c r="P18" s="615"/>
      <c r="Q18" s="607"/>
      <c r="R18" s="607"/>
      <c r="S18" s="607"/>
      <c r="T18" s="607"/>
      <c r="U18" s="607"/>
      <c r="V18" s="607"/>
      <c r="W18" s="607"/>
      <c r="X18" s="607"/>
      <c r="Y18" s="607"/>
    </row>
    <row r="19" spans="1:25" ht="15.75" hidden="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164</v>
      </c>
      <c r="L20" s="622" t="s">
        <v>165</v>
      </c>
      <c r="M20" s="622" t="s">
        <v>165</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22393</v>
      </c>
      <c r="G22" s="88">
        <f t="shared" si="0"/>
        <v>0</v>
      </c>
      <c r="H22" s="89">
        <f t="shared" si="0"/>
        <v>0</v>
      </c>
      <c r="I22" s="89">
        <f t="shared" si="0"/>
        <v>0</v>
      </c>
      <c r="J22" s="90">
        <f t="shared" si="0"/>
        <v>22393</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M25" si="2">+G26+G30+G31+G32+G33</f>
        <v>0</v>
      </c>
      <c r="H25" s="104">
        <f>+H26+H30+H31+H32+H33</f>
        <v>0</v>
      </c>
      <c r="I25" s="104">
        <f>+I26+I30+I31+I32+I33</f>
        <v>0</v>
      </c>
      <c r="J25" s="105">
        <f>+J26+J30+J31+J32+J33</f>
        <v>0</v>
      </c>
      <c r="K25" s="627">
        <f t="shared" si="2"/>
        <v>0</v>
      </c>
      <c r="L25" s="627">
        <f t="shared" si="2"/>
        <v>0</v>
      </c>
      <c r="M25" s="627">
        <f t="shared" si="2"/>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22393</v>
      </c>
      <c r="G37" s="159">
        <f>[6]OTCHET!G142+[6]OTCHET!G151+[6]OTCHET!G160</f>
        <v>0</v>
      </c>
      <c r="H37" s="160">
        <f>[6]OTCHET!H142+[6]OTCHET!H151+[6]OTCHET!H160</f>
        <v>0</v>
      </c>
      <c r="I37" s="160">
        <f>[6]OTCHET!I142+[6]OTCHET!I151+[6]OTCHET!I160</f>
        <v>0</v>
      </c>
      <c r="J37" s="161">
        <f>[6]OTCHET!J142+[6]OTCHET!J151+[6]OTCHET!J160</f>
        <v>22393</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3">E39+E43+E44+E46+SUM(E48:E52)+E55</f>
        <v>0</v>
      </c>
      <c r="F38" s="165">
        <f t="shared" si="3"/>
        <v>41061</v>
      </c>
      <c r="G38" s="166">
        <f t="shared" si="3"/>
        <v>0</v>
      </c>
      <c r="H38" s="167">
        <f t="shared" si="3"/>
        <v>0</v>
      </c>
      <c r="I38" s="167">
        <f t="shared" si="3"/>
        <v>0</v>
      </c>
      <c r="J38" s="168">
        <f t="shared" si="3"/>
        <v>41061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4">SUM(E40:E42)</f>
        <v>0</v>
      </c>
      <c r="F39" s="171">
        <f t="shared" si="4"/>
        <v>0</v>
      </c>
      <c r="G39" s="172">
        <f t="shared" si="4"/>
        <v>0</v>
      </c>
      <c r="H39" s="173">
        <f t="shared" si="4"/>
        <v>0</v>
      </c>
      <c r="I39" s="173">
        <f t="shared" si="4"/>
        <v>0</v>
      </c>
      <c r="J39" s="174">
        <f t="shared" si="4"/>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41061</v>
      </c>
      <c r="G43" s="187">
        <f>+[6]OTCHET!G205+[6]OTCHET!G223+[6]OTCHET!G271</f>
        <v>0</v>
      </c>
      <c r="H43" s="188">
        <f>+[6]OTCHET!H205+[6]OTCHET!H223+[6]OTCHET!H271</f>
        <v>0</v>
      </c>
      <c r="I43" s="188">
        <f>+[6]OTCHET!I205+[6]OTCHET!I223+[6]OTCHET!I271</f>
        <v>0</v>
      </c>
      <c r="J43" s="189">
        <f>+[6]OTCHET!J205+[6]OTCHET!J223+[6]OTCHET!J271</f>
        <v>41061</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5">+E57+E58+E62</f>
        <v>0</v>
      </c>
      <c r="F56" s="219">
        <f t="shared" si="5"/>
        <v>0</v>
      </c>
      <c r="G56" s="220">
        <f t="shared" si="5"/>
        <v>0</v>
      </c>
      <c r="H56" s="221">
        <f t="shared" si="5"/>
        <v>0</v>
      </c>
      <c r="I56" s="21">
        <f t="shared" si="5"/>
        <v>0</v>
      </c>
      <c r="J56" s="222">
        <f t="shared" si="5"/>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0</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6">+E22-E38+E56-E63</f>
        <v>0</v>
      </c>
      <c r="F64" s="252">
        <f t="shared" si="6"/>
        <v>-18668</v>
      </c>
      <c r="G64" s="253">
        <f t="shared" si="6"/>
        <v>0</v>
      </c>
      <c r="H64" s="254">
        <f t="shared" si="6"/>
        <v>0</v>
      </c>
      <c r="I64" s="254">
        <f t="shared" si="6"/>
        <v>0</v>
      </c>
      <c r="J64" s="255">
        <f t="shared" si="6"/>
        <v>-18668</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7">+E$64+E$66</f>
        <v>0</v>
      </c>
      <c r="F65" s="257">
        <f t="shared" si="7"/>
        <v>0</v>
      </c>
      <c r="G65" s="258">
        <f t="shared" si="7"/>
        <v>0</v>
      </c>
      <c r="H65" s="258">
        <f t="shared" si="7"/>
        <v>0</v>
      </c>
      <c r="I65" s="258">
        <f t="shared" si="7"/>
        <v>0</v>
      </c>
      <c r="J65" s="259">
        <f t="shared" si="7"/>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18668</v>
      </c>
      <c r="G66" s="262">
        <f t="shared" ref="G66:L66" si="8">SUM(+G68+G76+G77+G84+G85+G86+G89+G90+G91+G92+G93+G94+G95)</f>
        <v>0</v>
      </c>
      <c r="H66" s="263">
        <f>SUM(+H68+H76+H77+H84+H85+H86+H89+H90+H91+H92+H93+H94+H95)</f>
        <v>0</v>
      </c>
      <c r="I66" s="263">
        <f>SUM(+I68+I76+I77+I84+I85+I86+I89+I90+I91+I92+I93+I94+I95)</f>
        <v>0</v>
      </c>
      <c r="J66" s="264">
        <f>SUM(+J68+J76+J77+J84+J85+J86+J89+J90+J91+J92+J93+J94+J95)</f>
        <v>18668</v>
      </c>
      <c r="K66" s="655" t="e">
        <f t="shared" si="8"/>
        <v>#REF!</v>
      </c>
      <c r="L66" s="655" t="e">
        <f t="shared" si="8"/>
        <v>#REF!</v>
      </c>
      <c r="M66" s="655" t="e">
        <f>SUM(+M68+M76+M77+M84+M85+M86+M89+M90+M91+M92+M93+M95+M96)</f>
        <v>#REF!</v>
      </c>
      <c r="N66" s="639"/>
      <c r="O66" s="643"/>
      <c r="P66" s="644"/>
      <c r="Q66" s="645"/>
      <c r="R66" s="645"/>
      <c r="S66" s="645"/>
      <c r="T66" s="645"/>
      <c r="U66" s="645"/>
      <c r="V66" s="645"/>
      <c r="W66" s="646"/>
      <c r="X66" s="645"/>
      <c r="Y66" s="645"/>
    </row>
    <row r="67" spans="1:25" ht="16.5" hidden="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M68" si="9">SUM(G69:G75)</f>
        <v>0</v>
      </c>
      <c r="H68" s="233">
        <f>SUM(H69:H75)</f>
        <v>0</v>
      </c>
      <c r="I68" s="233">
        <f>SUM(I69:I75)</f>
        <v>0</v>
      </c>
      <c r="J68" s="234">
        <f>SUM(J69:J75)</f>
        <v>0</v>
      </c>
      <c r="K68" s="658" t="e">
        <f t="shared" si="9"/>
        <v>#REF!</v>
      </c>
      <c r="L68" s="658" t="e">
        <f t="shared" si="9"/>
        <v>#REF!</v>
      </c>
      <c r="M68" s="658" t="e">
        <f t="shared" si="9"/>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M77" si="10">SUM(G78:G83)</f>
        <v>0</v>
      </c>
      <c r="H77" s="233">
        <f>SUM(H78:H83)</f>
        <v>0</v>
      </c>
      <c r="I77" s="233">
        <f>SUM(I78:I83)</f>
        <v>0</v>
      </c>
      <c r="J77" s="234">
        <f>SUM(J78:J83)</f>
        <v>0</v>
      </c>
      <c r="K77" s="663">
        <f t="shared" si="10"/>
        <v>0</v>
      </c>
      <c r="L77" s="663">
        <f t="shared" si="10"/>
        <v>0</v>
      </c>
      <c r="M77" s="663">
        <f t="shared" si="10"/>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18668</v>
      </c>
      <c r="G86" s="232">
        <f t="shared" ref="G86:M86" si="11">+G87+G88</f>
        <v>0</v>
      </c>
      <c r="H86" s="233">
        <f>+H87+H88</f>
        <v>0</v>
      </c>
      <c r="I86" s="233">
        <f>+I87+I88</f>
        <v>0</v>
      </c>
      <c r="J86" s="234">
        <f>+J87+J88</f>
        <v>18668</v>
      </c>
      <c r="K86" s="663">
        <f t="shared" si="11"/>
        <v>0</v>
      </c>
      <c r="L86" s="663">
        <f t="shared" si="11"/>
        <v>0</v>
      </c>
      <c r="M86" s="663">
        <f t="shared" si="11"/>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18668</v>
      </c>
      <c r="G88" s="284">
        <f>+[6]OTCHET!G521+[6]OTCHET!G524+[6]OTCHET!G544</f>
        <v>0</v>
      </c>
      <c r="H88" s="285">
        <f>+[6]OTCHET!H521+[6]OTCHET!H524+[6]OTCHET!H544</f>
        <v>0</v>
      </c>
      <c r="I88" s="285">
        <f>+[6]OTCHET!I521+[6]OTCHET!I524+[6]OTCHET!I544</f>
        <v>0</v>
      </c>
      <c r="J88" s="286">
        <f>+[6]OTCHET!J521+[6]OTCHET!J524+[6]OTCHET!J544</f>
        <v>18668</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2">+G89+H89+I89+J89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2"/>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2"/>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2"/>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2"/>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2"/>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2"/>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2"/>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thickBot="1">
      <c r="B97" s="668" t="s">
        <v>166</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thickBot="1">
      <c r="B98" s="668" t="s">
        <v>167</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thickBot="1">
      <c r="B99" s="668" t="s">
        <v>168</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thickBot="1">
      <c r="B100" s="673" t="s">
        <v>169</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thickBot="1">
      <c r="B102" s="674" t="s">
        <v>170</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thickBot="1">
      <c r="B103" s="668" t="s">
        <v>168</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thickBot="1">
      <c r="B104" s="679" t="s">
        <v>169</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3">+E$64+E$66</f>
        <v>0</v>
      </c>
      <c r="F105" s="298">
        <f t="shared" si="13"/>
        <v>0</v>
      </c>
      <c r="G105" s="299">
        <f t="shared" si="13"/>
        <v>0</v>
      </c>
      <c r="H105" s="299">
        <f t="shared" si="13"/>
        <v>0</v>
      </c>
      <c r="I105" s="299">
        <f t="shared" si="13"/>
        <v>0</v>
      </c>
      <c r="J105" s="299">
        <f t="shared" si="13"/>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44260</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42" t="s">
        <v>156</v>
      </c>
      <c r="H108" s="742"/>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43" t="str">
        <f>+[6]OTCHET!D603</f>
        <v>Александра Кърпачева</v>
      </c>
      <c r="F110" s="743"/>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43" t="str">
        <f>+[6]OTCHET!G600</f>
        <v>Иванка Налджиян</v>
      </c>
      <c r="F114" s="743"/>
      <c r="G114" s="320"/>
      <c r="H114" s="18"/>
      <c r="I114" s="743" t="str">
        <f>+[6]OTCHET!G603</f>
        <v>проф.д-р Христина Янчева</v>
      </c>
      <c r="J114" s="743"/>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I11:J11">
    <cfRule type="cellIs" dxfId="41" priority="6" stopIfTrue="1" operator="between">
      <formula>1000000000000</formula>
      <formula>9999999999999990</formula>
    </cfRule>
    <cfRule type="cellIs" dxfId="40" priority="7" stopIfTrue="1" operator="between">
      <formula>10000000000</formula>
      <formula>999999999999</formula>
    </cfRule>
    <cfRule type="cellIs" dxfId="39" priority="8" stopIfTrue="1" operator="between">
      <formula>1000000</formula>
      <formula>99999999</formula>
    </cfRule>
    <cfRule type="cellIs" dxfId="38" priority="9" stopIfTrue="1" operator="between">
      <formula>100</formula>
      <formula>9999</formula>
    </cfRule>
  </conditionalFormatting>
  <conditionalFormatting sqref="E15">
    <cfRule type="cellIs" dxfId="37" priority="1" stopIfTrue="1" operator="equal">
      <formula>"Чужди средства"</formula>
    </cfRule>
    <cfRule type="cellIs" dxfId="36" priority="2" stopIfTrue="1" operator="equal">
      <formula>"СЕС - ДМП"</formula>
    </cfRule>
    <cfRule type="cellIs" dxfId="35" priority="3" stopIfTrue="1" operator="equal">
      <formula>"СЕС - РА"</formula>
    </cfRule>
    <cfRule type="cellIs" dxfId="34" priority="4" stopIfTrue="1" operator="equal">
      <formula>"СЕС - ДЕС"</formula>
    </cfRule>
    <cfRule type="cellIs" dxfId="33" priority="5" stopIfTrue="1" operator="equal">
      <formula>"СЕС - КСФ"</formula>
    </cfRule>
  </conditionalFormatting>
  <conditionalFormatting sqref="E65:J65">
    <cfRule type="cellIs" dxfId="32" priority="21" stopIfTrue="1" operator="notEqual">
      <formula>0</formula>
    </cfRule>
  </conditionalFormatting>
  <conditionalFormatting sqref="E105:J105">
    <cfRule type="cellIs" dxfId="31" priority="20" stopIfTrue="1" operator="notEqual">
      <formula>0</formula>
    </cfRule>
  </conditionalFormatting>
  <conditionalFormatting sqref="G107:H107 B107">
    <cfRule type="cellIs" dxfId="30" priority="19" stopIfTrue="1" operator="equal">
      <formula>0</formula>
    </cfRule>
  </conditionalFormatting>
  <conditionalFormatting sqref="I114 E110">
    <cfRule type="cellIs" dxfId="29" priority="18" stopIfTrue="1" operator="equal">
      <formula>0</formula>
    </cfRule>
  </conditionalFormatting>
  <conditionalFormatting sqref="J107">
    <cfRule type="cellIs" dxfId="28" priority="17" stopIfTrue="1" operator="equal">
      <formula>0</formula>
    </cfRule>
  </conditionalFormatting>
  <conditionalFormatting sqref="E114:F114">
    <cfRule type="cellIs" dxfId="27" priority="16" stopIfTrue="1" operator="equal">
      <formula>0</formula>
    </cfRule>
  </conditionalFormatting>
  <conditionalFormatting sqref="F15">
    <cfRule type="cellIs" dxfId="26" priority="11" stopIfTrue="1" operator="equal">
      <formula>"Чужди средства"</formula>
    </cfRule>
    <cfRule type="cellIs" dxfId="25" priority="12" stopIfTrue="1" operator="equal">
      <formula>"СЕС - ДМП"</formula>
    </cfRule>
    <cfRule type="cellIs" dxfId="24" priority="13" stopIfTrue="1" operator="equal">
      <formula>"СЕС - РА"</formula>
    </cfRule>
    <cfRule type="cellIs" dxfId="23" priority="14" stopIfTrue="1" operator="equal">
      <formula>"СЕС - ДЕС"</formula>
    </cfRule>
    <cfRule type="cellIs" dxfId="22" priority="15" stopIfTrue="1" operator="equal">
      <formula>"СЕС - КСФ"</formula>
    </cfRule>
  </conditionalFormatting>
  <conditionalFormatting sqref="B105">
    <cfRule type="cellIs" dxfId="21" priority="10"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J3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WLR983073:WLU983073 WVN983073:WVQ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G54:J5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WLR983094:WLU983094 WVN983094:WVQ983094">
      <formula1>0</formula1>
    </dataValidation>
    <dataValidation type="whole" operator="lessThanOrEqual" allowBlank="1" showInputMessage="1" showErrorMessage="1" error="въведете цяло отрицателно число" sqref="E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G91:J9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WLR983131:WLU983131 WVN983131:WVQ983131">
      <formula1>0</formula1>
    </dataValidation>
    <dataValidation type="whole" operator="greaterThanOrEqual" allowBlank="1" showInputMessage="1" showErrorMessage="1" error="въведете цяло положително число" sqref="E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G90:J9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WLR983130:WLU983130 WVN983130:WVQ98313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G92:J96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E55:E89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G55:J89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G22:J32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E105:J105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E34:E53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F22:F96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G34:J53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TKX983074:TLA983093 TUT983074:TUW983093 UEP983074:UES983093 UOL983074:UOO983093 UYH983074:UYK983093 VID983074:VIG983093 VRZ983074:VSC983093 WBV983074:WBY983093 WLR983074:WLU983093 WVN983074:WVQ983093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Vanq</cp:lastModifiedBy>
  <dcterms:created xsi:type="dcterms:W3CDTF">2020-04-24T06:35:00Z</dcterms:created>
  <dcterms:modified xsi:type="dcterms:W3CDTF">2021-06-24T12:22:09Z</dcterms:modified>
</cp:coreProperties>
</file>