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А. Кърпачева\Desktop\Отчети 2021\отчети за публикуване\за публикуване\"/>
    </mc:Choice>
  </mc:AlternateContent>
  <bookViews>
    <workbookView xWindow="0" yWindow="0" windowWidth="28800" windowHeight="11130" activeTab="4"/>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62913"/>
</workbook>
</file>

<file path=xl/calcChain.xml><?xml version="1.0" encoding="utf-8"?>
<calcChain xmlns="http://schemas.openxmlformats.org/spreadsheetml/2006/main">
  <c r="I114" i="10" l="1"/>
  <c r="E114" i="10"/>
  <c r="E110" i="10"/>
  <c r="J107" i="10"/>
  <c r="H107" i="10"/>
  <c r="G107" i="10"/>
  <c r="B107" i="10"/>
  <c r="J96" i="10"/>
  <c r="I96" i="10"/>
  <c r="H96" i="10"/>
  <c r="G96" i="10"/>
  <c r="F96" i="10" s="1"/>
  <c r="E96" i="10"/>
  <c r="J95" i="10"/>
  <c r="I95" i="10"/>
  <c r="H95" i="10"/>
  <c r="G95" i="10"/>
  <c r="F95" i="10" s="1"/>
  <c r="E95" i="10"/>
  <c r="J94" i="10"/>
  <c r="I94" i="10"/>
  <c r="H94" i="10"/>
  <c r="G94" i="10"/>
  <c r="F94" i="10" s="1"/>
  <c r="E94" i="10"/>
  <c r="J93" i="10"/>
  <c r="I93" i="10"/>
  <c r="H93" i="10"/>
  <c r="G93" i="10"/>
  <c r="F93" i="10" s="1"/>
  <c r="E93" i="10"/>
  <c r="J92" i="10"/>
  <c r="I92" i="10"/>
  <c r="H92" i="10"/>
  <c r="G92" i="10"/>
  <c r="F92" i="10" s="1"/>
  <c r="E92" i="10"/>
  <c r="J91" i="10"/>
  <c r="I91" i="10"/>
  <c r="H91" i="10"/>
  <c r="G91" i="10"/>
  <c r="F91" i="10" s="1"/>
  <c r="E91" i="10"/>
  <c r="J90" i="10"/>
  <c r="I90" i="10"/>
  <c r="F90" i="10" s="1"/>
  <c r="H90" i="10"/>
  <c r="G90" i="10"/>
  <c r="E90" i="10"/>
  <c r="J89" i="10"/>
  <c r="I89" i="10"/>
  <c r="H89" i="10"/>
  <c r="G89" i="10"/>
  <c r="F89" i="10" s="1"/>
  <c r="E89" i="10"/>
  <c r="J88" i="10"/>
  <c r="I88" i="10"/>
  <c r="F88" i="10" s="1"/>
  <c r="H88" i="10"/>
  <c r="G88" i="10"/>
  <c r="E88" i="10"/>
  <c r="J87" i="10"/>
  <c r="I87" i="10"/>
  <c r="H87" i="10"/>
  <c r="G87" i="10"/>
  <c r="F87" i="10" s="1"/>
  <c r="F86" i="10" s="1"/>
  <c r="E87" i="10"/>
  <c r="J86" i="10"/>
  <c r="I86" i="10"/>
  <c r="H86" i="10"/>
  <c r="E86" i="10"/>
  <c r="J85" i="10"/>
  <c r="I85" i="10"/>
  <c r="H85" i="10"/>
  <c r="G85" i="10"/>
  <c r="F85" i="10" s="1"/>
  <c r="E85" i="10"/>
  <c r="J84" i="10"/>
  <c r="I84" i="10"/>
  <c r="H84" i="10"/>
  <c r="G84" i="10"/>
  <c r="F84" i="10" s="1"/>
  <c r="E84" i="10"/>
  <c r="J83" i="10"/>
  <c r="I83" i="10"/>
  <c r="H83" i="10"/>
  <c r="G83" i="10"/>
  <c r="F83" i="10" s="1"/>
  <c r="E83" i="10"/>
  <c r="J82" i="10"/>
  <c r="I82" i="10"/>
  <c r="I77" i="10" s="1"/>
  <c r="I66" i="10" s="1"/>
  <c r="H82" i="10"/>
  <c r="G82" i="10"/>
  <c r="F82" i="10" s="1"/>
  <c r="E82" i="10"/>
  <c r="E77" i="10" s="1"/>
  <c r="F81" i="10"/>
  <c r="J80" i="10"/>
  <c r="I80" i="10"/>
  <c r="H80" i="10"/>
  <c r="F80" i="10" s="1"/>
  <c r="G80" i="10"/>
  <c r="E80" i="10"/>
  <c r="J79" i="10"/>
  <c r="I79" i="10"/>
  <c r="H79" i="10"/>
  <c r="G79" i="10"/>
  <c r="F79" i="10"/>
  <c r="E79" i="10"/>
  <c r="J78" i="10"/>
  <c r="I78" i="10"/>
  <c r="H78" i="10"/>
  <c r="F78" i="10" s="1"/>
  <c r="F77" i="10" s="1"/>
  <c r="G78" i="10"/>
  <c r="E78" i="10"/>
  <c r="J77" i="10"/>
  <c r="J76" i="10"/>
  <c r="I76" i="10"/>
  <c r="H76" i="10"/>
  <c r="F76" i="10" s="1"/>
  <c r="G76" i="10"/>
  <c r="E76" i="10"/>
  <c r="J75" i="10"/>
  <c r="F75" i="10" s="1"/>
  <c r="I75" i="10"/>
  <c r="H75" i="10"/>
  <c r="G75" i="10"/>
  <c r="E75" i="10"/>
  <c r="J74" i="10"/>
  <c r="I74" i="10"/>
  <c r="H74" i="10"/>
  <c r="G74" i="10"/>
  <c r="F74" i="10" s="1"/>
  <c r="E74" i="10"/>
  <c r="J73" i="10"/>
  <c r="I73" i="10"/>
  <c r="H73" i="10"/>
  <c r="G73" i="10"/>
  <c r="F73" i="10"/>
  <c r="E73" i="10"/>
  <c r="J72" i="10"/>
  <c r="I72" i="10"/>
  <c r="H72" i="10"/>
  <c r="G72" i="10"/>
  <c r="F72" i="10" s="1"/>
  <c r="E72" i="10"/>
  <c r="J71" i="10"/>
  <c r="F71" i="10" s="1"/>
  <c r="I71" i="10"/>
  <c r="H71" i="10"/>
  <c r="G71" i="10"/>
  <c r="E71" i="10"/>
  <c r="J70" i="10"/>
  <c r="I70" i="10"/>
  <c r="H70" i="10"/>
  <c r="F70" i="10" s="1"/>
  <c r="G70" i="10"/>
  <c r="E70" i="10"/>
  <c r="J69" i="10"/>
  <c r="J68" i="10" s="1"/>
  <c r="J66" i="10" s="1"/>
  <c r="I69" i="10"/>
  <c r="H69" i="10"/>
  <c r="G69" i="10"/>
  <c r="E69" i="10"/>
  <c r="E68" i="10" s="1"/>
  <c r="E66" i="10" s="1"/>
  <c r="I68" i="10"/>
  <c r="G68" i="10"/>
  <c r="F67" i="10"/>
  <c r="J63" i="10"/>
  <c r="I63" i="10"/>
  <c r="H63" i="10"/>
  <c r="G63" i="10"/>
  <c r="F63" i="10"/>
  <c r="E63" i="10"/>
  <c r="J62" i="10"/>
  <c r="I62" i="10"/>
  <c r="H62" i="10"/>
  <c r="F62" i="10" s="1"/>
  <c r="G62" i="10"/>
  <c r="E62" i="10"/>
  <c r="F61" i="10"/>
  <c r="J60" i="10"/>
  <c r="I60" i="10"/>
  <c r="H60" i="10"/>
  <c r="G60" i="10"/>
  <c r="F60" i="10" s="1"/>
  <c r="E60" i="10"/>
  <c r="J59" i="10"/>
  <c r="I59" i="10"/>
  <c r="F59" i="10" s="1"/>
  <c r="H59" i="10"/>
  <c r="G59" i="10"/>
  <c r="E59" i="10"/>
  <c r="J58" i="10"/>
  <c r="I58" i="10"/>
  <c r="H58" i="10"/>
  <c r="G58" i="10"/>
  <c r="F58" i="10" s="1"/>
  <c r="E58" i="10"/>
  <c r="J57" i="10"/>
  <c r="I57" i="10"/>
  <c r="I56" i="10" s="1"/>
  <c r="H57" i="10"/>
  <c r="G57" i="10"/>
  <c r="F57" i="10" s="1"/>
  <c r="E57" i="10"/>
  <c r="E56" i="10" s="1"/>
  <c r="J56" i="10"/>
  <c r="J55" i="10"/>
  <c r="I55" i="10"/>
  <c r="H55" i="10"/>
  <c r="G55" i="10"/>
  <c r="F55" i="10" s="1"/>
  <c r="E55" i="10"/>
  <c r="J54" i="10"/>
  <c r="I54" i="10"/>
  <c r="H54" i="10"/>
  <c r="G54" i="10"/>
  <c r="F54" i="10" s="1"/>
  <c r="E54" i="10"/>
  <c r="J53" i="10"/>
  <c r="I53" i="10"/>
  <c r="H53" i="10"/>
  <c r="G53" i="10"/>
  <c r="F53" i="10" s="1"/>
  <c r="E53" i="10"/>
  <c r="J52" i="10"/>
  <c r="I52" i="10"/>
  <c r="H52" i="10"/>
  <c r="G52" i="10"/>
  <c r="F52" i="10" s="1"/>
  <c r="E52" i="10"/>
  <c r="J51" i="10"/>
  <c r="I51" i="10"/>
  <c r="F51" i="10" s="1"/>
  <c r="H51" i="10"/>
  <c r="G51" i="10"/>
  <c r="E51" i="10"/>
  <c r="J50" i="10"/>
  <c r="I50" i="10"/>
  <c r="H50" i="10"/>
  <c r="G50" i="10"/>
  <c r="F50" i="10" s="1"/>
  <c r="E50" i="10"/>
  <c r="J49" i="10"/>
  <c r="I49" i="10"/>
  <c r="F49" i="10" s="1"/>
  <c r="H49" i="10"/>
  <c r="G49" i="10"/>
  <c r="E49" i="10"/>
  <c r="J48" i="10"/>
  <c r="I48" i="10"/>
  <c r="H48" i="10"/>
  <c r="G48" i="10"/>
  <c r="F48" i="10" s="1"/>
  <c r="E48" i="10"/>
  <c r="J47" i="10"/>
  <c r="I47" i="10"/>
  <c r="F47" i="10" s="1"/>
  <c r="H47" i="10"/>
  <c r="G47" i="10"/>
  <c r="E47" i="10"/>
  <c r="J46" i="10"/>
  <c r="I46" i="10"/>
  <c r="H46" i="10"/>
  <c r="G46" i="10"/>
  <c r="F46" i="10" s="1"/>
  <c r="E46" i="10"/>
  <c r="J45" i="10"/>
  <c r="I45" i="10"/>
  <c r="H45" i="10"/>
  <c r="G45" i="10"/>
  <c r="F45" i="10" s="1"/>
  <c r="E45" i="10"/>
  <c r="J44" i="10"/>
  <c r="I44" i="10"/>
  <c r="H44" i="10"/>
  <c r="G44" i="10"/>
  <c r="F44" i="10" s="1"/>
  <c r="E44" i="10"/>
  <c r="J43" i="10"/>
  <c r="I43" i="10"/>
  <c r="H43" i="10"/>
  <c r="G43" i="10"/>
  <c r="F43" i="10" s="1"/>
  <c r="E43" i="10"/>
  <c r="J42" i="10"/>
  <c r="I42" i="10"/>
  <c r="H42" i="10"/>
  <c r="G42" i="10"/>
  <c r="F42" i="10" s="1"/>
  <c r="E42" i="10"/>
  <c r="J41" i="10"/>
  <c r="I41" i="10"/>
  <c r="H41" i="10"/>
  <c r="G41" i="10"/>
  <c r="F41" i="10" s="1"/>
  <c r="E41" i="10"/>
  <c r="J40" i="10"/>
  <c r="I40" i="10"/>
  <c r="H40" i="10"/>
  <c r="G40" i="10"/>
  <c r="F40" i="10" s="1"/>
  <c r="E40" i="10"/>
  <c r="J39" i="10"/>
  <c r="I39" i="10"/>
  <c r="I38" i="10" s="1"/>
  <c r="H39" i="10"/>
  <c r="E39" i="10"/>
  <c r="E38" i="10" s="1"/>
  <c r="J38" i="10"/>
  <c r="H38" i="10"/>
  <c r="J37" i="10"/>
  <c r="I37" i="10"/>
  <c r="F37" i="10" s="1"/>
  <c r="H37" i="10"/>
  <c r="G37" i="10"/>
  <c r="E37" i="10"/>
  <c r="J36" i="10"/>
  <c r="I36" i="10"/>
  <c r="H36" i="10"/>
  <c r="G36" i="10"/>
  <c r="F36" i="10" s="1"/>
  <c r="E36" i="10"/>
  <c r="F35" i="10"/>
  <c r="F34" i="10"/>
  <c r="J33" i="10"/>
  <c r="I33" i="10"/>
  <c r="H33" i="10"/>
  <c r="G33" i="10"/>
  <c r="F33" i="10" s="1"/>
  <c r="E33" i="10"/>
  <c r="J32" i="10"/>
  <c r="I32" i="10"/>
  <c r="F32" i="10" s="1"/>
  <c r="H32" i="10"/>
  <c r="G32" i="10"/>
  <c r="E32" i="10"/>
  <c r="J31" i="10"/>
  <c r="I31" i="10"/>
  <c r="H31" i="10"/>
  <c r="G31" i="10"/>
  <c r="F31" i="10" s="1"/>
  <c r="E31" i="10"/>
  <c r="J30" i="10"/>
  <c r="I30" i="10"/>
  <c r="F30" i="10" s="1"/>
  <c r="H30" i="10"/>
  <c r="G30" i="10"/>
  <c r="E30" i="10"/>
  <c r="J29" i="10"/>
  <c r="I29" i="10"/>
  <c r="H29" i="10"/>
  <c r="G29" i="10"/>
  <c r="F29" i="10" s="1"/>
  <c r="E29" i="10"/>
  <c r="J28" i="10"/>
  <c r="I28" i="10"/>
  <c r="H28" i="10"/>
  <c r="G28" i="10"/>
  <c r="F28" i="10" s="1"/>
  <c r="E28" i="10"/>
  <c r="J27" i="10"/>
  <c r="I27" i="10"/>
  <c r="H27" i="10"/>
  <c r="G27" i="10"/>
  <c r="F27" i="10" s="1"/>
  <c r="E27" i="10"/>
  <c r="J26" i="10"/>
  <c r="I26" i="10"/>
  <c r="I25" i="10" s="1"/>
  <c r="I22" i="10" s="1"/>
  <c r="H26" i="10"/>
  <c r="G26" i="10"/>
  <c r="F26" i="10" s="1"/>
  <c r="E26" i="10"/>
  <c r="E25" i="10" s="1"/>
  <c r="J25" i="10"/>
  <c r="H25" i="10"/>
  <c r="G25" i="10"/>
  <c r="G22" i="10" s="1"/>
  <c r="F24" i="10"/>
  <c r="J23" i="10"/>
  <c r="J22" i="10" s="1"/>
  <c r="J64" i="10" s="1"/>
  <c r="I23" i="10"/>
  <c r="H23" i="10"/>
  <c r="G23" i="10"/>
  <c r="E23" i="10"/>
  <c r="H22" i="10"/>
  <c r="F15" i="10"/>
  <c r="E15" i="10"/>
  <c r="F13" i="10"/>
  <c r="E13" i="10"/>
  <c r="B13" i="10"/>
  <c r="I11" i="10"/>
  <c r="H11" i="10"/>
  <c r="F11" i="10"/>
  <c r="B11" i="10"/>
  <c r="B8" i="10"/>
  <c r="I114" i="9"/>
  <c r="E114" i="9"/>
  <c r="E110" i="9"/>
  <c r="J107" i="9"/>
  <c r="H107" i="9"/>
  <c r="G107" i="9"/>
  <c r="B107" i="9"/>
  <c r="J96" i="9"/>
  <c r="I96" i="9"/>
  <c r="H96" i="9"/>
  <c r="G96" i="9"/>
  <c r="F96" i="9" s="1"/>
  <c r="E96" i="9"/>
  <c r="J95" i="9"/>
  <c r="I95" i="9"/>
  <c r="H95" i="9"/>
  <c r="G95" i="9"/>
  <c r="F95" i="9" s="1"/>
  <c r="E95" i="9"/>
  <c r="J94" i="9"/>
  <c r="I94" i="9"/>
  <c r="H94" i="9"/>
  <c r="G94" i="9"/>
  <c r="F94" i="9" s="1"/>
  <c r="E94" i="9"/>
  <c r="J93" i="9"/>
  <c r="I93" i="9"/>
  <c r="H93" i="9"/>
  <c r="G93" i="9"/>
  <c r="F93" i="9" s="1"/>
  <c r="E93" i="9"/>
  <c r="J92" i="9"/>
  <c r="I92" i="9"/>
  <c r="H92" i="9"/>
  <c r="G92" i="9"/>
  <c r="F92" i="9" s="1"/>
  <c r="E92" i="9"/>
  <c r="J91" i="9"/>
  <c r="I91" i="9"/>
  <c r="H91" i="9"/>
  <c r="G91" i="9"/>
  <c r="F91" i="9" s="1"/>
  <c r="E91" i="9"/>
  <c r="J90" i="9"/>
  <c r="I90" i="9"/>
  <c r="H90" i="9"/>
  <c r="G90" i="9"/>
  <c r="F90" i="9" s="1"/>
  <c r="E90" i="9"/>
  <c r="J89" i="9"/>
  <c r="I89" i="9"/>
  <c r="H89" i="9"/>
  <c r="G89" i="9"/>
  <c r="F89" i="9" s="1"/>
  <c r="E89" i="9"/>
  <c r="J88" i="9"/>
  <c r="I88" i="9"/>
  <c r="I86" i="9" s="1"/>
  <c r="H88" i="9"/>
  <c r="G88" i="9"/>
  <c r="F88" i="9" s="1"/>
  <c r="E88" i="9"/>
  <c r="E86" i="9" s="1"/>
  <c r="J87" i="9"/>
  <c r="I87" i="9"/>
  <c r="H87" i="9"/>
  <c r="G87" i="9"/>
  <c r="F87" i="9" s="1"/>
  <c r="F86" i="9" s="1"/>
  <c r="E87" i="9"/>
  <c r="M86" i="9"/>
  <c r="L86" i="9"/>
  <c r="K86" i="9"/>
  <c r="J86" i="9"/>
  <c r="H86" i="9"/>
  <c r="J85" i="9"/>
  <c r="I85" i="9"/>
  <c r="H85" i="9"/>
  <c r="G85" i="9"/>
  <c r="F85" i="9"/>
  <c r="E85" i="9"/>
  <c r="J84" i="9"/>
  <c r="I84" i="9"/>
  <c r="H84" i="9"/>
  <c r="F84" i="9" s="1"/>
  <c r="G84" i="9"/>
  <c r="E84" i="9"/>
  <c r="J83" i="9"/>
  <c r="J77" i="9" s="1"/>
  <c r="I83" i="9"/>
  <c r="H83" i="9"/>
  <c r="G83" i="9"/>
  <c r="F83" i="9"/>
  <c r="E83" i="9"/>
  <c r="J82" i="9"/>
  <c r="I82" i="9"/>
  <c r="H82" i="9"/>
  <c r="F82" i="9" s="1"/>
  <c r="G82" i="9"/>
  <c r="E82" i="9"/>
  <c r="F81" i="9"/>
  <c r="J80" i="9"/>
  <c r="I80" i="9"/>
  <c r="H80" i="9"/>
  <c r="G80" i="9"/>
  <c r="F80" i="9" s="1"/>
  <c r="E80" i="9"/>
  <c r="J79" i="9"/>
  <c r="I79" i="9"/>
  <c r="I77" i="9" s="1"/>
  <c r="H79" i="9"/>
  <c r="G79" i="9"/>
  <c r="F79" i="9" s="1"/>
  <c r="E79" i="9"/>
  <c r="E77" i="9" s="1"/>
  <c r="J78" i="9"/>
  <c r="I78" i="9"/>
  <c r="H78" i="9"/>
  <c r="G78" i="9"/>
  <c r="F78" i="9" s="1"/>
  <c r="F77" i="9" s="1"/>
  <c r="E78" i="9"/>
  <c r="M77" i="9"/>
  <c r="L77" i="9"/>
  <c r="K77" i="9"/>
  <c r="H77" i="9"/>
  <c r="M76" i="9"/>
  <c r="L76" i="9"/>
  <c r="K76" i="9"/>
  <c r="J76" i="9"/>
  <c r="I76" i="9"/>
  <c r="H76" i="9"/>
  <c r="G76" i="9"/>
  <c r="F76" i="9" s="1"/>
  <c r="E76" i="9"/>
  <c r="M75" i="9"/>
  <c r="L75" i="9"/>
  <c r="K75" i="9"/>
  <c r="J75" i="9"/>
  <c r="I75" i="9"/>
  <c r="H75" i="9"/>
  <c r="G75" i="9"/>
  <c r="F75" i="9"/>
  <c r="E75" i="9"/>
  <c r="M74" i="9"/>
  <c r="L74" i="9"/>
  <c r="K74" i="9"/>
  <c r="J74" i="9"/>
  <c r="I74" i="9"/>
  <c r="H74" i="9"/>
  <c r="G74" i="9"/>
  <c r="F74" i="9" s="1"/>
  <c r="E74" i="9"/>
  <c r="M73" i="9"/>
  <c r="L73" i="9"/>
  <c r="K73" i="9"/>
  <c r="J73" i="9"/>
  <c r="I73" i="9"/>
  <c r="H73" i="9"/>
  <c r="F73" i="9" s="1"/>
  <c r="G73" i="9"/>
  <c r="E73" i="9"/>
  <c r="M72" i="9"/>
  <c r="L72" i="9"/>
  <c r="K72" i="9"/>
  <c r="J72" i="9"/>
  <c r="I72" i="9"/>
  <c r="H72" i="9"/>
  <c r="G72" i="9"/>
  <c r="F72" i="9" s="1"/>
  <c r="E72" i="9"/>
  <c r="M71" i="9"/>
  <c r="L71" i="9"/>
  <c r="K71" i="9"/>
  <c r="J71" i="9"/>
  <c r="J68" i="9" s="1"/>
  <c r="J66" i="9" s="1"/>
  <c r="I71" i="9"/>
  <c r="H71" i="9"/>
  <c r="G71" i="9"/>
  <c r="F71" i="9"/>
  <c r="E71" i="9"/>
  <c r="M70" i="9"/>
  <c r="L70" i="9"/>
  <c r="K70" i="9"/>
  <c r="J70" i="9"/>
  <c r="I70" i="9"/>
  <c r="H70" i="9"/>
  <c r="G70" i="9"/>
  <c r="F70" i="9" s="1"/>
  <c r="E70" i="9"/>
  <c r="M69" i="9"/>
  <c r="L69" i="9"/>
  <c r="L68" i="9" s="1"/>
  <c r="L66" i="9" s="1"/>
  <c r="K69" i="9"/>
  <c r="J69" i="9"/>
  <c r="I69" i="9"/>
  <c r="H69" i="9"/>
  <c r="H68" i="9" s="1"/>
  <c r="H66" i="9" s="1"/>
  <c r="G69" i="9"/>
  <c r="E69" i="9"/>
  <c r="M68" i="9"/>
  <c r="M66" i="9" s="1"/>
  <c r="K68" i="9"/>
  <c r="I68" i="9"/>
  <c r="E68" i="9"/>
  <c r="F67" i="9"/>
  <c r="K66" i="9"/>
  <c r="J63" i="9"/>
  <c r="I63" i="9"/>
  <c r="H63" i="9"/>
  <c r="F63" i="9" s="1"/>
  <c r="G63" i="9"/>
  <c r="E63" i="9"/>
  <c r="J62" i="9"/>
  <c r="J56" i="9" s="1"/>
  <c r="I62" i="9"/>
  <c r="H62" i="9"/>
  <c r="G62" i="9"/>
  <c r="F62" i="9"/>
  <c r="E62" i="9"/>
  <c r="F61" i="9"/>
  <c r="J60" i="9"/>
  <c r="I60" i="9"/>
  <c r="H60" i="9"/>
  <c r="G60" i="9"/>
  <c r="F60" i="9" s="1"/>
  <c r="E60" i="9"/>
  <c r="J59" i="9"/>
  <c r="I59" i="9"/>
  <c r="H59" i="9"/>
  <c r="G59" i="9"/>
  <c r="F59" i="9" s="1"/>
  <c r="E59" i="9"/>
  <c r="J58" i="9"/>
  <c r="I58" i="9"/>
  <c r="F58" i="9" s="1"/>
  <c r="H58" i="9"/>
  <c r="G58" i="9"/>
  <c r="E58" i="9"/>
  <c r="E56" i="9" s="1"/>
  <c r="J57" i="9"/>
  <c r="I57" i="9"/>
  <c r="H57" i="9"/>
  <c r="G57" i="9"/>
  <c r="F57" i="9" s="1"/>
  <c r="E57" i="9"/>
  <c r="M56" i="9"/>
  <c r="L56" i="9"/>
  <c r="K56" i="9"/>
  <c r="H56" i="9"/>
  <c r="J55" i="9"/>
  <c r="I55" i="9"/>
  <c r="H55" i="9"/>
  <c r="G55" i="9"/>
  <c r="F55" i="9"/>
  <c r="E55" i="9"/>
  <c r="J54" i="9"/>
  <c r="I54" i="9"/>
  <c r="H54" i="9"/>
  <c r="G54" i="9"/>
  <c r="F54" i="9" s="1"/>
  <c r="E54" i="9"/>
  <c r="J53" i="9"/>
  <c r="I53" i="9"/>
  <c r="H53" i="9"/>
  <c r="G53" i="9"/>
  <c r="F53" i="9"/>
  <c r="E53" i="9"/>
  <c r="J52" i="9"/>
  <c r="I52" i="9"/>
  <c r="H52" i="9"/>
  <c r="G52" i="9"/>
  <c r="F52" i="9" s="1"/>
  <c r="E52" i="9"/>
  <c r="J51" i="9"/>
  <c r="F51" i="9" s="1"/>
  <c r="I51" i="9"/>
  <c r="H51" i="9"/>
  <c r="G51" i="9"/>
  <c r="E51" i="9"/>
  <c r="J50" i="9"/>
  <c r="I50" i="9"/>
  <c r="H50" i="9"/>
  <c r="G50" i="9"/>
  <c r="F50" i="9" s="1"/>
  <c r="E50" i="9"/>
  <c r="J49" i="9"/>
  <c r="F49" i="9" s="1"/>
  <c r="I49" i="9"/>
  <c r="H49" i="9"/>
  <c r="G49" i="9"/>
  <c r="E49" i="9"/>
  <c r="J48" i="9"/>
  <c r="I48" i="9"/>
  <c r="H48" i="9"/>
  <c r="F48" i="9" s="1"/>
  <c r="G48" i="9"/>
  <c r="E48" i="9"/>
  <c r="J47" i="9"/>
  <c r="I47" i="9"/>
  <c r="H47" i="9"/>
  <c r="G47" i="9"/>
  <c r="F47" i="9"/>
  <c r="E47" i="9"/>
  <c r="J46" i="9"/>
  <c r="I46" i="9"/>
  <c r="H46" i="9"/>
  <c r="F46" i="9" s="1"/>
  <c r="G46" i="9"/>
  <c r="E46" i="9"/>
  <c r="J45" i="9"/>
  <c r="F45" i="9" s="1"/>
  <c r="I45" i="9"/>
  <c r="H45" i="9"/>
  <c r="G45" i="9"/>
  <c r="E45" i="9"/>
  <c r="J44" i="9"/>
  <c r="I44" i="9"/>
  <c r="H44" i="9"/>
  <c r="G44" i="9"/>
  <c r="F44" i="9" s="1"/>
  <c r="E44" i="9"/>
  <c r="J43" i="9"/>
  <c r="I43" i="9"/>
  <c r="H43" i="9"/>
  <c r="G43" i="9"/>
  <c r="F43" i="9"/>
  <c r="E43" i="9"/>
  <c r="J42" i="9"/>
  <c r="I42" i="9"/>
  <c r="H42" i="9"/>
  <c r="G42" i="9"/>
  <c r="F42" i="9" s="1"/>
  <c r="E42" i="9"/>
  <c r="J41" i="9"/>
  <c r="I41" i="9"/>
  <c r="H41" i="9"/>
  <c r="G41" i="9"/>
  <c r="F41" i="9"/>
  <c r="E41" i="9"/>
  <c r="J40" i="9"/>
  <c r="I40" i="9"/>
  <c r="H40" i="9"/>
  <c r="F40" i="9" s="1"/>
  <c r="F39" i="9" s="1"/>
  <c r="G40" i="9"/>
  <c r="E40" i="9"/>
  <c r="J39" i="9"/>
  <c r="J38" i="9" s="1"/>
  <c r="I39" i="9"/>
  <c r="G39" i="9"/>
  <c r="E39" i="9"/>
  <c r="M38" i="9"/>
  <c r="L38" i="9"/>
  <c r="K38" i="9"/>
  <c r="I38" i="9"/>
  <c r="G38" i="9"/>
  <c r="E38" i="9"/>
  <c r="J37" i="9"/>
  <c r="I37" i="9"/>
  <c r="H37" i="9"/>
  <c r="G37" i="9"/>
  <c r="F37" i="9" s="1"/>
  <c r="E37" i="9"/>
  <c r="J36" i="9"/>
  <c r="I36" i="9"/>
  <c r="H36" i="9"/>
  <c r="G36" i="9"/>
  <c r="F36" i="9" s="1"/>
  <c r="E36" i="9"/>
  <c r="F35" i="9"/>
  <c r="F34" i="9"/>
  <c r="J33" i="9"/>
  <c r="I33" i="9"/>
  <c r="H33" i="9"/>
  <c r="G33" i="9"/>
  <c r="F33" i="9" s="1"/>
  <c r="E33" i="9"/>
  <c r="J32" i="9"/>
  <c r="I32" i="9"/>
  <c r="H32" i="9"/>
  <c r="G32" i="9"/>
  <c r="F32" i="9" s="1"/>
  <c r="E32" i="9"/>
  <c r="J31" i="9"/>
  <c r="I31" i="9"/>
  <c r="H31" i="9"/>
  <c r="G31" i="9"/>
  <c r="F31" i="9" s="1"/>
  <c r="E31" i="9"/>
  <c r="J30" i="9"/>
  <c r="I30" i="9"/>
  <c r="F30" i="9" s="1"/>
  <c r="H30" i="9"/>
  <c r="G30" i="9"/>
  <c r="E30" i="9"/>
  <c r="J29" i="9"/>
  <c r="I29" i="9"/>
  <c r="H29" i="9"/>
  <c r="G29" i="9"/>
  <c r="F29" i="9" s="1"/>
  <c r="E29" i="9"/>
  <c r="J28" i="9"/>
  <c r="I28" i="9"/>
  <c r="F28" i="9" s="1"/>
  <c r="H28" i="9"/>
  <c r="G28" i="9"/>
  <c r="E28" i="9"/>
  <c r="J27" i="9"/>
  <c r="I27" i="9"/>
  <c r="H27" i="9"/>
  <c r="G27" i="9"/>
  <c r="F27" i="9" s="1"/>
  <c r="E27" i="9"/>
  <c r="J26" i="9"/>
  <c r="I26" i="9"/>
  <c r="I25" i="9" s="1"/>
  <c r="H26" i="9"/>
  <c r="G26" i="9"/>
  <c r="E26" i="9"/>
  <c r="E25" i="9" s="1"/>
  <c r="M25" i="9"/>
  <c r="L25" i="9"/>
  <c r="K25" i="9"/>
  <c r="J25" i="9"/>
  <c r="H25" i="9"/>
  <c r="F24" i="9"/>
  <c r="J23" i="9"/>
  <c r="I23" i="9"/>
  <c r="H23" i="9"/>
  <c r="G23" i="9"/>
  <c r="E23" i="9"/>
  <c r="M22" i="9"/>
  <c r="M64" i="9" s="1"/>
  <c r="M65" i="9" s="1"/>
  <c r="L22" i="9"/>
  <c r="L64" i="9" s="1"/>
  <c r="L65" i="9" s="1"/>
  <c r="K22" i="9"/>
  <c r="K64" i="9" s="1"/>
  <c r="K65" i="9" s="1"/>
  <c r="J22" i="9"/>
  <c r="J64" i="9" s="1"/>
  <c r="H22" i="9"/>
  <c r="F15" i="9"/>
  <c r="E15" i="9"/>
  <c r="F13" i="9"/>
  <c r="E13" i="9"/>
  <c r="B13" i="9"/>
  <c r="I11" i="9"/>
  <c r="H11" i="9"/>
  <c r="F11" i="9"/>
  <c r="B11" i="9"/>
  <c r="B8" i="9"/>
  <c r="I114" i="8"/>
  <c r="E114" i="8"/>
  <c r="E110" i="8"/>
  <c r="J107" i="8"/>
  <c r="H107" i="8"/>
  <c r="G107" i="8"/>
  <c r="B107" i="8"/>
  <c r="J96" i="8"/>
  <c r="I96" i="8"/>
  <c r="F96" i="8" s="1"/>
  <c r="H96" i="8"/>
  <c r="G96" i="8"/>
  <c r="E96" i="8"/>
  <c r="J95" i="8"/>
  <c r="I95" i="8"/>
  <c r="H95" i="8"/>
  <c r="G95" i="8"/>
  <c r="F95" i="8" s="1"/>
  <c r="E95" i="8"/>
  <c r="J94" i="8"/>
  <c r="I94" i="8"/>
  <c r="F94" i="8" s="1"/>
  <c r="H94" i="8"/>
  <c r="G94" i="8"/>
  <c r="E94" i="8"/>
  <c r="J93" i="8"/>
  <c r="I93" i="8"/>
  <c r="H93" i="8"/>
  <c r="G93" i="8"/>
  <c r="F93" i="8" s="1"/>
  <c r="E93" i="8"/>
  <c r="J92" i="8"/>
  <c r="I92" i="8"/>
  <c r="F92" i="8" s="1"/>
  <c r="H92" i="8"/>
  <c r="G92" i="8"/>
  <c r="E92" i="8"/>
  <c r="J91" i="8"/>
  <c r="I91" i="8"/>
  <c r="H91" i="8"/>
  <c r="G91" i="8"/>
  <c r="F91" i="8" s="1"/>
  <c r="E91" i="8"/>
  <c r="J90" i="8"/>
  <c r="I90" i="8"/>
  <c r="F90" i="8" s="1"/>
  <c r="H90" i="8"/>
  <c r="G90" i="8"/>
  <c r="E90" i="8"/>
  <c r="J89" i="8"/>
  <c r="I89" i="8"/>
  <c r="H89" i="8"/>
  <c r="G89" i="8"/>
  <c r="F89" i="8" s="1"/>
  <c r="E89" i="8"/>
  <c r="J88" i="8"/>
  <c r="I88" i="8"/>
  <c r="F88" i="8" s="1"/>
  <c r="H88" i="8"/>
  <c r="G88" i="8"/>
  <c r="E88" i="8"/>
  <c r="J87" i="8"/>
  <c r="I87" i="8"/>
  <c r="H87" i="8"/>
  <c r="H86" i="8" s="1"/>
  <c r="G87" i="8"/>
  <c r="F87" i="8" s="1"/>
  <c r="F86" i="8" s="1"/>
  <c r="E87" i="8"/>
  <c r="J86" i="8"/>
  <c r="I86" i="8"/>
  <c r="E86" i="8"/>
  <c r="J85" i="8"/>
  <c r="I85" i="8"/>
  <c r="H85" i="8"/>
  <c r="G85" i="8"/>
  <c r="F85" i="8" s="1"/>
  <c r="E85" i="8"/>
  <c r="J84" i="8"/>
  <c r="I84" i="8"/>
  <c r="F84" i="8" s="1"/>
  <c r="H84" i="8"/>
  <c r="G84" i="8"/>
  <c r="E84" i="8"/>
  <c r="J83" i="8"/>
  <c r="I83" i="8"/>
  <c r="H83" i="8"/>
  <c r="G83" i="8"/>
  <c r="F83" i="8" s="1"/>
  <c r="E83" i="8"/>
  <c r="J82" i="8"/>
  <c r="I82" i="8"/>
  <c r="F82" i="8" s="1"/>
  <c r="H82" i="8"/>
  <c r="G82" i="8"/>
  <c r="E82" i="8"/>
  <c r="F81" i="8"/>
  <c r="J80" i="8"/>
  <c r="I80" i="8"/>
  <c r="H80" i="8"/>
  <c r="G80" i="8"/>
  <c r="F80" i="8" s="1"/>
  <c r="E80" i="8"/>
  <c r="J79" i="8"/>
  <c r="I79" i="8"/>
  <c r="H79" i="8"/>
  <c r="G79" i="8"/>
  <c r="F79" i="8"/>
  <c r="E79" i="8"/>
  <c r="J78" i="8"/>
  <c r="I78" i="8"/>
  <c r="I77" i="8" s="1"/>
  <c r="H78" i="8"/>
  <c r="H77" i="8" s="1"/>
  <c r="G78" i="8"/>
  <c r="F78" i="8" s="1"/>
  <c r="F77" i="8" s="1"/>
  <c r="E78" i="8"/>
  <c r="E77" i="8" s="1"/>
  <c r="J77" i="8"/>
  <c r="J76" i="8"/>
  <c r="I76" i="8"/>
  <c r="H76" i="8"/>
  <c r="G76" i="8"/>
  <c r="F76" i="8" s="1"/>
  <c r="E76" i="8"/>
  <c r="J75" i="8"/>
  <c r="F75" i="8" s="1"/>
  <c r="I75" i="8"/>
  <c r="H75" i="8"/>
  <c r="G75" i="8"/>
  <c r="E75" i="8"/>
  <c r="J74" i="8"/>
  <c r="I74" i="8"/>
  <c r="H74" i="8"/>
  <c r="G74" i="8"/>
  <c r="F74" i="8" s="1"/>
  <c r="E74" i="8"/>
  <c r="J73" i="8"/>
  <c r="I73" i="8"/>
  <c r="H73" i="8"/>
  <c r="G73" i="8"/>
  <c r="F73" i="8"/>
  <c r="E73" i="8"/>
  <c r="J72" i="8"/>
  <c r="I72" i="8"/>
  <c r="H72" i="8"/>
  <c r="G72" i="8"/>
  <c r="F72" i="8" s="1"/>
  <c r="E72" i="8"/>
  <c r="J71" i="8"/>
  <c r="I71" i="8"/>
  <c r="H71" i="8"/>
  <c r="G71" i="8"/>
  <c r="F71" i="8"/>
  <c r="E71" i="8"/>
  <c r="J70" i="8"/>
  <c r="I70" i="8"/>
  <c r="H70" i="8"/>
  <c r="G70" i="8"/>
  <c r="F70" i="8" s="1"/>
  <c r="E70" i="8"/>
  <c r="J69" i="8"/>
  <c r="J68" i="8" s="1"/>
  <c r="J66" i="8" s="1"/>
  <c r="I69" i="8"/>
  <c r="H69" i="8"/>
  <c r="G69" i="8"/>
  <c r="G68" i="8" s="1"/>
  <c r="E69" i="8"/>
  <c r="I68" i="8"/>
  <c r="I66" i="8" s="1"/>
  <c r="H68" i="8"/>
  <c r="H66" i="8" s="1"/>
  <c r="E68" i="8"/>
  <c r="E66" i="8" s="1"/>
  <c r="F67" i="8"/>
  <c r="J63" i="8"/>
  <c r="I63" i="8"/>
  <c r="H63" i="8"/>
  <c r="G63" i="8"/>
  <c r="F63" i="8"/>
  <c r="E63" i="8"/>
  <c r="J62" i="8"/>
  <c r="I62" i="8"/>
  <c r="H62" i="8"/>
  <c r="H56" i="8" s="1"/>
  <c r="G62" i="8"/>
  <c r="F62" i="8" s="1"/>
  <c r="E62" i="8"/>
  <c r="F61" i="8"/>
  <c r="J60" i="8"/>
  <c r="I60" i="8"/>
  <c r="H60" i="8"/>
  <c r="G60" i="8"/>
  <c r="F60" i="8" s="1"/>
  <c r="E60" i="8"/>
  <c r="J59" i="8"/>
  <c r="I59" i="8"/>
  <c r="F59" i="8" s="1"/>
  <c r="H59" i="8"/>
  <c r="G59" i="8"/>
  <c r="E59" i="8"/>
  <c r="J58" i="8"/>
  <c r="I58" i="8"/>
  <c r="H58" i="8"/>
  <c r="G58" i="8"/>
  <c r="F58" i="8" s="1"/>
  <c r="E58" i="8"/>
  <c r="J57" i="8"/>
  <c r="J56" i="8" s="1"/>
  <c r="I57" i="8"/>
  <c r="I56" i="8" s="1"/>
  <c r="H57" i="8"/>
  <c r="G57" i="8"/>
  <c r="E57" i="8"/>
  <c r="E56" i="8" s="1"/>
  <c r="G56" i="8"/>
  <c r="J55" i="8"/>
  <c r="I55" i="8"/>
  <c r="F55" i="8" s="1"/>
  <c r="H55" i="8"/>
  <c r="G55" i="8"/>
  <c r="E55" i="8"/>
  <c r="J54" i="8"/>
  <c r="I54" i="8"/>
  <c r="H54" i="8"/>
  <c r="G54" i="8"/>
  <c r="F54" i="8" s="1"/>
  <c r="E54" i="8"/>
  <c r="J53" i="8"/>
  <c r="I53" i="8"/>
  <c r="F53" i="8" s="1"/>
  <c r="H53" i="8"/>
  <c r="G53" i="8"/>
  <c r="E53" i="8"/>
  <c r="J52" i="8"/>
  <c r="I52" i="8"/>
  <c r="H52" i="8"/>
  <c r="G52" i="8"/>
  <c r="F52" i="8" s="1"/>
  <c r="E52" i="8"/>
  <c r="J51" i="8"/>
  <c r="I51" i="8"/>
  <c r="F51" i="8" s="1"/>
  <c r="H51" i="8"/>
  <c r="G51" i="8"/>
  <c r="E51" i="8"/>
  <c r="J50" i="8"/>
  <c r="I50" i="8"/>
  <c r="H50" i="8"/>
  <c r="G50" i="8"/>
  <c r="F50" i="8" s="1"/>
  <c r="E50" i="8"/>
  <c r="J49" i="8"/>
  <c r="I49" i="8"/>
  <c r="F49" i="8" s="1"/>
  <c r="H49" i="8"/>
  <c r="G49" i="8"/>
  <c r="E49" i="8"/>
  <c r="J48" i="8"/>
  <c r="I48" i="8"/>
  <c r="H48" i="8"/>
  <c r="G48" i="8"/>
  <c r="F48" i="8" s="1"/>
  <c r="E48" i="8"/>
  <c r="J47" i="8"/>
  <c r="I47" i="8"/>
  <c r="F47" i="8" s="1"/>
  <c r="H47" i="8"/>
  <c r="G47" i="8"/>
  <c r="E47" i="8"/>
  <c r="J46" i="8"/>
  <c r="I46" i="8"/>
  <c r="H46" i="8"/>
  <c r="G46" i="8"/>
  <c r="F46" i="8" s="1"/>
  <c r="E46" i="8"/>
  <c r="J45" i="8"/>
  <c r="I45" i="8"/>
  <c r="F45" i="8" s="1"/>
  <c r="H45" i="8"/>
  <c r="G45" i="8"/>
  <c r="E45" i="8"/>
  <c r="J44" i="8"/>
  <c r="I44" i="8"/>
  <c r="H44" i="8"/>
  <c r="G44" i="8"/>
  <c r="F44" i="8" s="1"/>
  <c r="E44" i="8"/>
  <c r="J43" i="8"/>
  <c r="I43" i="8"/>
  <c r="F43" i="8" s="1"/>
  <c r="H43" i="8"/>
  <c r="G43" i="8"/>
  <c r="E43" i="8"/>
  <c r="J42" i="8"/>
  <c r="I42" i="8"/>
  <c r="H42" i="8"/>
  <c r="G42" i="8"/>
  <c r="F42" i="8" s="1"/>
  <c r="E42" i="8"/>
  <c r="J41" i="8"/>
  <c r="I41" i="8"/>
  <c r="F41" i="8" s="1"/>
  <c r="H41" i="8"/>
  <c r="G41" i="8"/>
  <c r="E41" i="8"/>
  <c r="J40" i="8"/>
  <c r="I40" i="8"/>
  <c r="H40" i="8"/>
  <c r="H39" i="8" s="1"/>
  <c r="H38" i="8" s="1"/>
  <c r="G40" i="8"/>
  <c r="F40" i="8" s="1"/>
  <c r="F39" i="8" s="1"/>
  <c r="F38" i="8" s="1"/>
  <c r="E40" i="8"/>
  <c r="J39" i="8"/>
  <c r="J38" i="8" s="1"/>
  <c r="I39" i="8"/>
  <c r="I38" i="8" s="1"/>
  <c r="E39" i="8"/>
  <c r="E38" i="8" s="1"/>
  <c r="J37" i="8"/>
  <c r="I37" i="8"/>
  <c r="F37" i="8" s="1"/>
  <c r="H37" i="8"/>
  <c r="G37" i="8"/>
  <c r="E37" i="8"/>
  <c r="J36" i="8"/>
  <c r="I36" i="8"/>
  <c r="H36" i="8"/>
  <c r="G36" i="8"/>
  <c r="F36" i="8" s="1"/>
  <c r="E36" i="8"/>
  <c r="F35" i="8"/>
  <c r="F34" i="8"/>
  <c r="J33" i="8"/>
  <c r="I33" i="8"/>
  <c r="H33" i="8"/>
  <c r="G33" i="8"/>
  <c r="F33" i="8" s="1"/>
  <c r="E33" i="8"/>
  <c r="J32" i="8"/>
  <c r="I32" i="8"/>
  <c r="F32" i="8" s="1"/>
  <c r="H32" i="8"/>
  <c r="G32" i="8"/>
  <c r="E32" i="8"/>
  <c r="J31" i="8"/>
  <c r="I31" i="8"/>
  <c r="H31" i="8"/>
  <c r="G31" i="8"/>
  <c r="F31" i="8" s="1"/>
  <c r="E31" i="8"/>
  <c r="J30" i="8"/>
  <c r="I30" i="8"/>
  <c r="F30" i="8" s="1"/>
  <c r="H30" i="8"/>
  <c r="G30" i="8"/>
  <c r="E30" i="8"/>
  <c r="J29" i="8"/>
  <c r="I29" i="8"/>
  <c r="H29" i="8"/>
  <c r="G29" i="8"/>
  <c r="F29" i="8" s="1"/>
  <c r="E29" i="8"/>
  <c r="J28" i="8"/>
  <c r="I28" i="8"/>
  <c r="F28" i="8" s="1"/>
  <c r="H28" i="8"/>
  <c r="G28" i="8"/>
  <c r="E28" i="8"/>
  <c r="J27" i="8"/>
  <c r="I27" i="8"/>
  <c r="H27" i="8"/>
  <c r="G27" i="8"/>
  <c r="F27" i="8" s="1"/>
  <c r="E27" i="8"/>
  <c r="J26" i="8"/>
  <c r="J25" i="8" s="1"/>
  <c r="I26" i="8"/>
  <c r="I25" i="8" s="1"/>
  <c r="I22" i="8" s="1"/>
  <c r="H26" i="8"/>
  <c r="G26" i="8"/>
  <c r="E26" i="8"/>
  <c r="E25" i="8" s="1"/>
  <c r="E22" i="8" s="1"/>
  <c r="E64" i="8" s="1"/>
  <c r="H25" i="8"/>
  <c r="G25" i="8"/>
  <c r="F24" i="8"/>
  <c r="J23" i="8"/>
  <c r="F23" i="8" s="1"/>
  <c r="I23" i="8"/>
  <c r="H23" i="8"/>
  <c r="G23" i="8"/>
  <c r="G22" i="8" s="1"/>
  <c r="E23" i="8"/>
  <c r="H22" i="8"/>
  <c r="H64" i="8" s="1"/>
  <c r="F15" i="8"/>
  <c r="E15" i="8"/>
  <c r="F13" i="8"/>
  <c r="E13" i="8"/>
  <c r="B13" i="8"/>
  <c r="I11" i="8"/>
  <c r="H11" i="8"/>
  <c r="F11" i="8"/>
  <c r="B11" i="8"/>
  <c r="B8" i="8"/>
  <c r="I114" i="7"/>
  <c r="E114" i="7"/>
  <c r="E110" i="7"/>
  <c r="J107" i="7"/>
  <c r="H107" i="7"/>
  <c r="G107" i="7"/>
  <c r="B107" i="7"/>
  <c r="J96" i="7"/>
  <c r="I96" i="7"/>
  <c r="H96" i="7"/>
  <c r="G96" i="7"/>
  <c r="F96" i="7" s="1"/>
  <c r="E96" i="7"/>
  <c r="J95" i="7"/>
  <c r="I95" i="7"/>
  <c r="H95" i="7"/>
  <c r="G95" i="7"/>
  <c r="F95" i="7" s="1"/>
  <c r="E95" i="7"/>
  <c r="J94" i="7"/>
  <c r="I94" i="7"/>
  <c r="H94" i="7"/>
  <c r="G94" i="7"/>
  <c r="F94" i="7" s="1"/>
  <c r="E94" i="7"/>
  <c r="J93" i="7"/>
  <c r="I93" i="7"/>
  <c r="H93" i="7"/>
  <c r="G93" i="7"/>
  <c r="F93" i="7" s="1"/>
  <c r="E93" i="7"/>
  <c r="J92" i="7"/>
  <c r="I92" i="7"/>
  <c r="H92" i="7"/>
  <c r="G92" i="7"/>
  <c r="F92" i="7" s="1"/>
  <c r="E92" i="7"/>
  <c r="J91" i="7"/>
  <c r="I91" i="7"/>
  <c r="H91" i="7"/>
  <c r="G91" i="7"/>
  <c r="F91" i="7" s="1"/>
  <c r="E91" i="7"/>
  <c r="J90" i="7"/>
  <c r="I90" i="7"/>
  <c r="H90" i="7"/>
  <c r="G90" i="7"/>
  <c r="F90" i="7" s="1"/>
  <c r="E90" i="7"/>
  <c r="J89" i="7"/>
  <c r="I89" i="7"/>
  <c r="H89" i="7"/>
  <c r="G89" i="7"/>
  <c r="F89" i="7" s="1"/>
  <c r="E89" i="7"/>
  <c r="J88" i="7"/>
  <c r="I88" i="7"/>
  <c r="H88" i="7"/>
  <c r="F88" i="7" s="1"/>
  <c r="G88" i="7"/>
  <c r="E88" i="7"/>
  <c r="J87" i="7"/>
  <c r="J86" i="7" s="1"/>
  <c r="I87" i="7"/>
  <c r="H87" i="7"/>
  <c r="G87" i="7"/>
  <c r="F87" i="7" s="1"/>
  <c r="F86" i="7" s="1"/>
  <c r="E87" i="7"/>
  <c r="I86" i="7"/>
  <c r="H86" i="7"/>
  <c r="E86" i="7"/>
  <c r="J85" i="7"/>
  <c r="I85" i="7"/>
  <c r="H85" i="7"/>
  <c r="G85" i="7"/>
  <c r="F85" i="7" s="1"/>
  <c r="E85" i="7"/>
  <c r="J84" i="7"/>
  <c r="I84" i="7"/>
  <c r="H84" i="7"/>
  <c r="G84" i="7"/>
  <c r="F84" i="7" s="1"/>
  <c r="E84" i="7"/>
  <c r="J83" i="7"/>
  <c r="I83" i="7"/>
  <c r="H83" i="7"/>
  <c r="G83" i="7"/>
  <c r="F83" i="7" s="1"/>
  <c r="E83" i="7"/>
  <c r="J82" i="7"/>
  <c r="I82" i="7"/>
  <c r="I77" i="7" s="1"/>
  <c r="H82" i="7"/>
  <c r="F82" i="7" s="1"/>
  <c r="G82" i="7"/>
  <c r="E82" i="7"/>
  <c r="E77" i="7" s="1"/>
  <c r="F81" i="7"/>
  <c r="J80" i="7"/>
  <c r="I80" i="7"/>
  <c r="H80" i="7"/>
  <c r="G80" i="7"/>
  <c r="F80" i="7" s="1"/>
  <c r="E80" i="7"/>
  <c r="J79" i="7"/>
  <c r="I79" i="7"/>
  <c r="H79" i="7"/>
  <c r="G79" i="7"/>
  <c r="F79" i="7"/>
  <c r="E79" i="7"/>
  <c r="J78" i="7"/>
  <c r="I78" i="7"/>
  <c r="H78" i="7"/>
  <c r="H77" i="7" s="1"/>
  <c r="G78" i="7"/>
  <c r="F78" i="7" s="1"/>
  <c r="F77" i="7" s="1"/>
  <c r="E78" i="7"/>
  <c r="J77" i="7"/>
  <c r="J76" i="7"/>
  <c r="I76" i="7"/>
  <c r="H76" i="7"/>
  <c r="G76" i="7"/>
  <c r="F76" i="7" s="1"/>
  <c r="E76" i="7"/>
  <c r="J75" i="7"/>
  <c r="F75" i="7" s="1"/>
  <c r="I75" i="7"/>
  <c r="H75" i="7"/>
  <c r="G75" i="7"/>
  <c r="E75" i="7"/>
  <c r="J74" i="7"/>
  <c r="I74" i="7"/>
  <c r="H74" i="7"/>
  <c r="G74" i="7"/>
  <c r="F74" i="7" s="1"/>
  <c r="E74" i="7"/>
  <c r="J73" i="7"/>
  <c r="I73" i="7"/>
  <c r="H73" i="7"/>
  <c r="G73" i="7"/>
  <c r="F73" i="7"/>
  <c r="E73" i="7"/>
  <c r="J72" i="7"/>
  <c r="I72" i="7"/>
  <c r="H72" i="7"/>
  <c r="G72" i="7"/>
  <c r="F72" i="7" s="1"/>
  <c r="E72" i="7"/>
  <c r="J71" i="7"/>
  <c r="I71" i="7"/>
  <c r="H71" i="7"/>
  <c r="G71" i="7"/>
  <c r="F71" i="7"/>
  <c r="E71" i="7"/>
  <c r="J70" i="7"/>
  <c r="I70" i="7"/>
  <c r="H70" i="7"/>
  <c r="H68" i="7" s="1"/>
  <c r="H66" i="7" s="1"/>
  <c r="G70" i="7"/>
  <c r="F70" i="7" s="1"/>
  <c r="E70" i="7"/>
  <c r="J69" i="7"/>
  <c r="J68" i="7" s="1"/>
  <c r="J66" i="7" s="1"/>
  <c r="I69" i="7"/>
  <c r="I68" i="7" s="1"/>
  <c r="I66" i="7" s="1"/>
  <c r="H69" i="7"/>
  <c r="G69" i="7"/>
  <c r="E69" i="7"/>
  <c r="E68" i="7" s="1"/>
  <c r="E66" i="7" s="1"/>
  <c r="G68" i="7"/>
  <c r="F67" i="7"/>
  <c r="J63" i="7"/>
  <c r="F63" i="7" s="1"/>
  <c r="I63" i="7"/>
  <c r="H63" i="7"/>
  <c r="G63" i="7"/>
  <c r="E63" i="7"/>
  <c r="J62" i="7"/>
  <c r="I62" i="7"/>
  <c r="H62" i="7"/>
  <c r="G62" i="7"/>
  <c r="F62" i="7" s="1"/>
  <c r="E62" i="7"/>
  <c r="F61" i="7"/>
  <c r="J60" i="7"/>
  <c r="I60" i="7"/>
  <c r="H60" i="7"/>
  <c r="G60" i="7"/>
  <c r="F60" i="7" s="1"/>
  <c r="E60" i="7"/>
  <c r="J59" i="7"/>
  <c r="I59" i="7"/>
  <c r="H59" i="7"/>
  <c r="F59" i="7" s="1"/>
  <c r="G59" i="7"/>
  <c r="E59" i="7"/>
  <c r="J58" i="7"/>
  <c r="I58" i="7"/>
  <c r="H58" i="7"/>
  <c r="G58" i="7"/>
  <c r="F58" i="7" s="1"/>
  <c r="E58" i="7"/>
  <c r="J57" i="7"/>
  <c r="I57" i="7"/>
  <c r="I56" i="7" s="1"/>
  <c r="H57" i="7"/>
  <c r="H56" i="7" s="1"/>
  <c r="G57" i="7"/>
  <c r="F57" i="7" s="1"/>
  <c r="F56" i="7" s="1"/>
  <c r="E57" i="7"/>
  <c r="E56" i="7" s="1"/>
  <c r="J56" i="7"/>
  <c r="J55" i="7"/>
  <c r="I55" i="7"/>
  <c r="H55" i="7"/>
  <c r="G55" i="7"/>
  <c r="F55" i="7" s="1"/>
  <c r="E55" i="7"/>
  <c r="J54" i="7"/>
  <c r="I54" i="7"/>
  <c r="H54" i="7"/>
  <c r="G54" i="7"/>
  <c r="F54" i="7" s="1"/>
  <c r="E54" i="7"/>
  <c r="J53" i="7"/>
  <c r="I53" i="7"/>
  <c r="H53" i="7"/>
  <c r="F53" i="7" s="1"/>
  <c r="G53" i="7"/>
  <c r="E53" i="7"/>
  <c r="J52" i="7"/>
  <c r="I52" i="7"/>
  <c r="H52" i="7"/>
  <c r="G52" i="7"/>
  <c r="F52" i="7" s="1"/>
  <c r="E52" i="7"/>
  <c r="J51" i="7"/>
  <c r="I51" i="7"/>
  <c r="H51" i="7"/>
  <c r="F51" i="7" s="1"/>
  <c r="G51" i="7"/>
  <c r="E51" i="7"/>
  <c r="J50" i="7"/>
  <c r="I50" i="7"/>
  <c r="H50" i="7"/>
  <c r="G50" i="7"/>
  <c r="F50" i="7" s="1"/>
  <c r="E50" i="7"/>
  <c r="J49" i="7"/>
  <c r="I49" i="7"/>
  <c r="H49" i="7"/>
  <c r="F49" i="7" s="1"/>
  <c r="G49" i="7"/>
  <c r="E49" i="7"/>
  <c r="J48" i="7"/>
  <c r="I48" i="7"/>
  <c r="H48" i="7"/>
  <c r="G48" i="7"/>
  <c r="F48" i="7" s="1"/>
  <c r="E48" i="7"/>
  <c r="J47" i="7"/>
  <c r="I47" i="7"/>
  <c r="H47" i="7"/>
  <c r="G47" i="7"/>
  <c r="F47" i="7" s="1"/>
  <c r="E47" i="7"/>
  <c r="J46" i="7"/>
  <c r="I46" i="7"/>
  <c r="H46" i="7"/>
  <c r="G46" i="7"/>
  <c r="F46" i="7" s="1"/>
  <c r="E46" i="7"/>
  <c r="J45" i="7"/>
  <c r="I45" i="7"/>
  <c r="F45" i="7" s="1"/>
  <c r="H45" i="7"/>
  <c r="G45" i="7"/>
  <c r="E45" i="7"/>
  <c r="J44" i="7"/>
  <c r="I44" i="7"/>
  <c r="H44" i="7"/>
  <c r="G44" i="7"/>
  <c r="F44" i="7" s="1"/>
  <c r="E44" i="7"/>
  <c r="J43" i="7"/>
  <c r="I43" i="7"/>
  <c r="H43" i="7"/>
  <c r="G43" i="7"/>
  <c r="F43" i="7" s="1"/>
  <c r="E43" i="7"/>
  <c r="J42" i="7"/>
  <c r="I42" i="7"/>
  <c r="H42" i="7"/>
  <c r="G42" i="7"/>
  <c r="F42" i="7" s="1"/>
  <c r="E42" i="7"/>
  <c r="J41" i="7"/>
  <c r="I41" i="7"/>
  <c r="H41" i="7"/>
  <c r="G41" i="7"/>
  <c r="F41" i="7" s="1"/>
  <c r="E41" i="7"/>
  <c r="J40" i="7"/>
  <c r="I40" i="7"/>
  <c r="H40" i="7"/>
  <c r="G40" i="7"/>
  <c r="F40" i="7" s="1"/>
  <c r="E40" i="7"/>
  <c r="J39" i="7"/>
  <c r="I39" i="7"/>
  <c r="I38" i="7" s="1"/>
  <c r="H39" i="7"/>
  <c r="E39" i="7"/>
  <c r="E38" i="7" s="1"/>
  <c r="J38" i="7"/>
  <c r="H38" i="7"/>
  <c r="J37" i="7"/>
  <c r="I37" i="7"/>
  <c r="F37" i="7" s="1"/>
  <c r="H37" i="7"/>
  <c r="G37" i="7"/>
  <c r="E37" i="7"/>
  <c r="J36" i="7"/>
  <c r="I36" i="7"/>
  <c r="H36" i="7"/>
  <c r="G36" i="7"/>
  <c r="F36" i="7" s="1"/>
  <c r="E36" i="7"/>
  <c r="F35" i="7"/>
  <c r="F34" i="7"/>
  <c r="J33" i="7"/>
  <c r="I33" i="7"/>
  <c r="H33" i="7"/>
  <c r="G33" i="7"/>
  <c r="F33" i="7" s="1"/>
  <c r="E33" i="7"/>
  <c r="J32" i="7"/>
  <c r="I32" i="7"/>
  <c r="H32" i="7"/>
  <c r="G32" i="7"/>
  <c r="F32" i="7" s="1"/>
  <c r="E32" i="7"/>
  <c r="J31" i="7"/>
  <c r="I31" i="7"/>
  <c r="H31" i="7"/>
  <c r="G31" i="7"/>
  <c r="F31" i="7" s="1"/>
  <c r="E31" i="7"/>
  <c r="J30" i="7"/>
  <c r="I30" i="7"/>
  <c r="F30" i="7" s="1"/>
  <c r="H30" i="7"/>
  <c r="G30" i="7"/>
  <c r="E30" i="7"/>
  <c r="J29" i="7"/>
  <c r="I29" i="7"/>
  <c r="H29" i="7"/>
  <c r="G29" i="7"/>
  <c r="F29" i="7" s="1"/>
  <c r="E29" i="7"/>
  <c r="J28" i="7"/>
  <c r="I28" i="7"/>
  <c r="H28" i="7"/>
  <c r="G28" i="7"/>
  <c r="F28" i="7" s="1"/>
  <c r="E28" i="7"/>
  <c r="J27" i="7"/>
  <c r="I27" i="7"/>
  <c r="H27" i="7"/>
  <c r="G27" i="7"/>
  <c r="F27" i="7" s="1"/>
  <c r="E27" i="7"/>
  <c r="J26" i="7"/>
  <c r="I26" i="7"/>
  <c r="I25" i="7" s="1"/>
  <c r="I22" i="7" s="1"/>
  <c r="H26" i="7"/>
  <c r="G26" i="7"/>
  <c r="F26" i="7" s="1"/>
  <c r="E26" i="7"/>
  <c r="E25" i="7" s="1"/>
  <c r="J25" i="7"/>
  <c r="H25" i="7"/>
  <c r="G25" i="7"/>
  <c r="G22" i="7" s="1"/>
  <c r="F24" i="7"/>
  <c r="J23" i="7"/>
  <c r="J22" i="7" s="1"/>
  <c r="J64" i="7" s="1"/>
  <c r="I23" i="7"/>
  <c r="H23" i="7"/>
  <c r="G23" i="7"/>
  <c r="E23" i="7"/>
  <c r="H22" i="7"/>
  <c r="H64" i="7" s="1"/>
  <c r="F15" i="7"/>
  <c r="E15" i="7"/>
  <c r="F13" i="7"/>
  <c r="E13" i="7"/>
  <c r="B13" i="7"/>
  <c r="I11" i="7"/>
  <c r="H11" i="7"/>
  <c r="F11" i="7"/>
  <c r="B11" i="7"/>
  <c r="B8" i="7"/>
  <c r="I114" i="6"/>
  <c r="E114" i="6"/>
  <c r="E110" i="6"/>
  <c r="J107" i="6"/>
  <c r="H107" i="6"/>
  <c r="G107" i="6"/>
  <c r="B107" i="6"/>
  <c r="J96" i="6"/>
  <c r="I96" i="6"/>
  <c r="H96" i="6"/>
  <c r="G96" i="6"/>
  <c r="F96" i="6" s="1"/>
  <c r="E96" i="6"/>
  <c r="J95" i="6"/>
  <c r="I95" i="6"/>
  <c r="H95" i="6"/>
  <c r="G95" i="6"/>
  <c r="F95" i="6" s="1"/>
  <c r="E95" i="6"/>
  <c r="J94" i="6"/>
  <c r="I94" i="6"/>
  <c r="H94" i="6"/>
  <c r="G94" i="6"/>
  <c r="F94" i="6" s="1"/>
  <c r="E94" i="6"/>
  <c r="J93" i="6"/>
  <c r="I93" i="6"/>
  <c r="H93" i="6"/>
  <c r="G93" i="6"/>
  <c r="F93" i="6" s="1"/>
  <c r="E93" i="6"/>
  <c r="J92" i="6"/>
  <c r="I92" i="6"/>
  <c r="H92" i="6"/>
  <c r="G92" i="6"/>
  <c r="F92" i="6" s="1"/>
  <c r="E92" i="6"/>
  <c r="J91" i="6"/>
  <c r="I91" i="6"/>
  <c r="H91" i="6"/>
  <c r="G91" i="6"/>
  <c r="F91" i="6" s="1"/>
  <c r="E91" i="6"/>
  <c r="J90" i="6"/>
  <c r="I90" i="6"/>
  <c r="H90" i="6"/>
  <c r="G90" i="6"/>
  <c r="F90" i="6" s="1"/>
  <c r="E90" i="6"/>
  <c r="J89" i="6"/>
  <c r="I89" i="6"/>
  <c r="H89" i="6"/>
  <c r="G89" i="6"/>
  <c r="F89" i="6" s="1"/>
  <c r="E89" i="6"/>
  <c r="J88" i="6"/>
  <c r="I88" i="6"/>
  <c r="H88" i="6"/>
  <c r="G88" i="6"/>
  <c r="F88" i="6" s="1"/>
  <c r="E88" i="6"/>
  <c r="J87" i="6"/>
  <c r="I87" i="6"/>
  <c r="H87" i="6"/>
  <c r="G87" i="6"/>
  <c r="F87" i="6" s="1"/>
  <c r="F86" i="6" s="1"/>
  <c r="E87" i="6"/>
  <c r="J86" i="6"/>
  <c r="I86" i="6"/>
  <c r="H86" i="6"/>
  <c r="E86" i="6"/>
  <c r="J85" i="6"/>
  <c r="I85" i="6"/>
  <c r="H85" i="6"/>
  <c r="G85" i="6"/>
  <c r="F85" i="6" s="1"/>
  <c r="E85" i="6"/>
  <c r="J84" i="6"/>
  <c r="I84" i="6"/>
  <c r="H84" i="6"/>
  <c r="G84" i="6"/>
  <c r="F84" i="6" s="1"/>
  <c r="E84" i="6"/>
  <c r="J83" i="6"/>
  <c r="I83" i="6"/>
  <c r="H83" i="6"/>
  <c r="G83" i="6"/>
  <c r="F83" i="6" s="1"/>
  <c r="E83" i="6"/>
  <c r="J82" i="6"/>
  <c r="I82" i="6"/>
  <c r="I77" i="6" s="1"/>
  <c r="I66" i="6" s="1"/>
  <c r="H82" i="6"/>
  <c r="G82" i="6"/>
  <c r="F82" i="6" s="1"/>
  <c r="E82" i="6"/>
  <c r="E77" i="6" s="1"/>
  <c r="E66" i="6" s="1"/>
  <c r="F81" i="6"/>
  <c r="J80" i="6"/>
  <c r="I80" i="6"/>
  <c r="H80" i="6"/>
  <c r="F80" i="6" s="1"/>
  <c r="G80" i="6"/>
  <c r="E80" i="6"/>
  <c r="J79" i="6"/>
  <c r="I79" i="6"/>
  <c r="H79" i="6"/>
  <c r="G79" i="6"/>
  <c r="F79" i="6"/>
  <c r="E79" i="6"/>
  <c r="J78" i="6"/>
  <c r="I78" i="6"/>
  <c r="H78" i="6"/>
  <c r="F78" i="6" s="1"/>
  <c r="F77" i="6" s="1"/>
  <c r="G78" i="6"/>
  <c r="E78" i="6"/>
  <c r="J77" i="6"/>
  <c r="J76" i="6"/>
  <c r="I76" i="6"/>
  <c r="H76" i="6"/>
  <c r="F76" i="6" s="1"/>
  <c r="G76" i="6"/>
  <c r="E76" i="6"/>
  <c r="J75" i="6"/>
  <c r="F75" i="6" s="1"/>
  <c r="I75" i="6"/>
  <c r="H75" i="6"/>
  <c r="G75" i="6"/>
  <c r="E75" i="6"/>
  <c r="J74" i="6"/>
  <c r="I74" i="6"/>
  <c r="H74" i="6"/>
  <c r="G74" i="6"/>
  <c r="F74" i="6" s="1"/>
  <c r="E74" i="6"/>
  <c r="J73" i="6"/>
  <c r="I73" i="6"/>
  <c r="H73" i="6"/>
  <c r="G73" i="6"/>
  <c r="F73" i="6"/>
  <c r="E73" i="6"/>
  <c r="J72" i="6"/>
  <c r="I72" i="6"/>
  <c r="H72" i="6"/>
  <c r="G72" i="6"/>
  <c r="F72" i="6" s="1"/>
  <c r="E72" i="6"/>
  <c r="J71" i="6"/>
  <c r="I71" i="6"/>
  <c r="H71" i="6"/>
  <c r="G71" i="6"/>
  <c r="F71" i="6"/>
  <c r="E71" i="6"/>
  <c r="J70" i="6"/>
  <c r="I70" i="6"/>
  <c r="H70" i="6"/>
  <c r="H68" i="6" s="1"/>
  <c r="G70" i="6"/>
  <c r="E70" i="6"/>
  <c r="J69" i="6"/>
  <c r="F69" i="6" s="1"/>
  <c r="I69" i="6"/>
  <c r="H69" i="6"/>
  <c r="G69" i="6"/>
  <c r="E69" i="6"/>
  <c r="I68" i="6"/>
  <c r="G68" i="6"/>
  <c r="E68" i="6"/>
  <c r="F67" i="6"/>
  <c r="J63" i="6"/>
  <c r="F63" i="6" s="1"/>
  <c r="I63" i="6"/>
  <c r="H63" i="6"/>
  <c r="G63" i="6"/>
  <c r="E63" i="6"/>
  <c r="J62" i="6"/>
  <c r="I62" i="6"/>
  <c r="H62" i="6"/>
  <c r="H56" i="6" s="1"/>
  <c r="G62" i="6"/>
  <c r="F62" i="6" s="1"/>
  <c r="E62" i="6"/>
  <c r="F61" i="6"/>
  <c r="J60" i="6"/>
  <c r="I60" i="6"/>
  <c r="H60" i="6"/>
  <c r="G60" i="6"/>
  <c r="F60" i="6" s="1"/>
  <c r="E60" i="6"/>
  <c r="J59" i="6"/>
  <c r="I59" i="6"/>
  <c r="H59" i="6"/>
  <c r="G59" i="6"/>
  <c r="F59" i="6" s="1"/>
  <c r="E59" i="6"/>
  <c r="J58" i="6"/>
  <c r="I58" i="6"/>
  <c r="H58" i="6"/>
  <c r="G58" i="6"/>
  <c r="F58" i="6" s="1"/>
  <c r="E58" i="6"/>
  <c r="J57" i="6"/>
  <c r="I57" i="6"/>
  <c r="I56" i="6" s="1"/>
  <c r="H57" i="6"/>
  <c r="G57" i="6"/>
  <c r="F57" i="6" s="1"/>
  <c r="E57" i="6"/>
  <c r="E56" i="6" s="1"/>
  <c r="J56" i="6"/>
  <c r="J55" i="6"/>
  <c r="I55" i="6"/>
  <c r="H55" i="6"/>
  <c r="G55" i="6"/>
  <c r="F55" i="6" s="1"/>
  <c r="E55" i="6"/>
  <c r="J54" i="6"/>
  <c r="I54" i="6"/>
  <c r="H54" i="6"/>
  <c r="G54" i="6"/>
  <c r="F54" i="6" s="1"/>
  <c r="E54" i="6"/>
  <c r="J53" i="6"/>
  <c r="I53" i="6"/>
  <c r="H53" i="6"/>
  <c r="G53" i="6"/>
  <c r="F53" i="6" s="1"/>
  <c r="E53" i="6"/>
  <c r="J52" i="6"/>
  <c r="I52" i="6"/>
  <c r="H52" i="6"/>
  <c r="G52" i="6"/>
  <c r="F52" i="6" s="1"/>
  <c r="E52" i="6"/>
  <c r="J51" i="6"/>
  <c r="I51" i="6"/>
  <c r="H51" i="6"/>
  <c r="G51" i="6"/>
  <c r="F51" i="6" s="1"/>
  <c r="E51" i="6"/>
  <c r="J50" i="6"/>
  <c r="I50" i="6"/>
  <c r="H50" i="6"/>
  <c r="G50" i="6"/>
  <c r="F50" i="6" s="1"/>
  <c r="E50" i="6"/>
  <c r="J49" i="6"/>
  <c r="I49" i="6"/>
  <c r="H49" i="6"/>
  <c r="G49" i="6"/>
  <c r="F49" i="6" s="1"/>
  <c r="E49" i="6"/>
  <c r="J48" i="6"/>
  <c r="I48" i="6"/>
  <c r="H48" i="6"/>
  <c r="G48" i="6"/>
  <c r="F48" i="6" s="1"/>
  <c r="E48" i="6"/>
  <c r="J47" i="6"/>
  <c r="I47" i="6"/>
  <c r="H47" i="6"/>
  <c r="G47" i="6"/>
  <c r="F47" i="6" s="1"/>
  <c r="E47" i="6"/>
  <c r="J46" i="6"/>
  <c r="I46" i="6"/>
  <c r="H46" i="6"/>
  <c r="G46" i="6"/>
  <c r="F46" i="6" s="1"/>
  <c r="E46" i="6"/>
  <c r="J45" i="6"/>
  <c r="I45" i="6"/>
  <c r="H45" i="6"/>
  <c r="G45" i="6"/>
  <c r="F45" i="6" s="1"/>
  <c r="E45" i="6"/>
  <c r="J44" i="6"/>
  <c r="I44" i="6"/>
  <c r="H44" i="6"/>
  <c r="G44" i="6"/>
  <c r="F44" i="6" s="1"/>
  <c r="E44" i="6"/>
  <c r="J43" i="6"/>
  <c r="I43" i="6"/>
  <c r="H43" i="6"/>
  <c r="G43" i="6"/>
  <c r="F43" i="6" s="1"/>
  <c r="E43" i="6"/>
  <c r="J42" i="6"/>
  <c r="I42" i="6"/>
  <c r="H42" i="6"/>
  <c r="G42" i="6"/>
  <c r="F42" i="6" s="1"/>
  <c r="E42" i="6"/>
  <c r="J41" i="6"/>
  <c r="I41" i="6"/>
  <c r="H41" i="6"/>
  <c r="G41" i="6"/>
  <c r="F41" i="6" s="1"/>
  <c r="E41" i="6"/>
  <c r="J40" i="6"/>
  <c r="I40" i="6"/>
  <c r="H40" i="6"/>
  <c r="G40" i="6"/>
  <c r="F40" i="6" s="1"/>
  <c r="F39" i="6" s="1"/>
  <c r="F38" i="6" s="1"/>
  <c r="E40" i="6"/>
  <c r="J39" i="6"/>
  <c r="I39" i="6"/>
  <c r="I38" i="6" s="1"/>
  <c r="H39" i="6"/>
  <c r="E39" i="6"/>
  <c r="E38" i="6" s="1"/>
  <c r="J38" i="6"/>
  <c r="H38" i="6"/>
  <c r="J37" i="6"/>
  <c r="I37" i="6"/>
  <c r="H37" i="6"/>
  <c r="G37" i="6"/>
  <c r="F37" i="6" s="1"/>
  <c r="E37" i="6"/>
  <c r="J36" i="6"/>
  <c r="I36" i="6"/>
  <c r="H36" i="6"/>
  <c r="G36" i="6"/>
  <c r="F36" i="6" s="1"/>
  <c r="E36" i="6"/>
  <c r="F35" i="6"/>
  <c r="F34" i="6"/>
  <c r="J33" i="6"/>
  <c r="I33" i="6"/>
  <c r="H33" i="6"/>
  <c r="G33" i="6"/>
  <c r="F33" i="6" s="1"/>
  <c r="E33" i="6"/>
  <c r="J32" i="6"/>
  <c r="I32" i="6"/>
  <c r="F32" i="6" s="1"/>
  <c r="H32" i="6"/>
  <c r="G32" i="6"/>
  <c r="E32" i="6"/>
  <c r="J31" i="6"/>
  <c r="I31" i="6"/>
  <c r="H31" i="6"/>
  <c r="G31" i="6"/>
  <c r="F31" i="6" s="1"/>
  <c r="E31" i="6"/>
  <c r="J30" i="6"/>
  <c r="I30" i="6"/>
  <c r="F30" i="6" s="1"/>
  <c r="H30" i="6"/>
  <c r="G30" i="6"/>
  <c r="E30" i="6"/>
  <c r="J29" i="6"/>
  <c r="I29" i="6"/>
  <c r="H29" i="6"/>
  <c r="G29" i="6"/>
  <c r="F29" i="6" s="1"/>
  <c r="E29" i="6"/>
  <c r="J28" i="6"/>
  <c r="I28" i="6"/>
  <c r="H28" i="6"/>
  <c r="G28" i="6"/>
  <c r="F28" i="6" s="1"/>
  <c r="E28" i="6"/>
  <c r="J27" i="6"/>
  <c r="I27" i="6"/>
  <c r="H27" i="6"/>
  <c r="G27" i="6"/>
  <c r="F27" i="6" s="1"/>
  <c r="E27" i="6"/>
  <c r="J26" i="6"/>
  <c r="I26" i="6"/>
  <c r="I25" i="6" s="1"/>
  <c r="I22" i="6" s="1"/>
  <c r="I64" i="6" s="1"/>
  <c r="H26" i="6"/>
  <c r="G26" i="6"/>
  <c r="F26" i="6" s="1"/>
  <c r="E26" i="6"/>
  <c r="E25" i="6" s="1"/>
  <c r="J25" i="6"/>
  <c r="H25" i="6"/>
  <c r="G25" i="6"/>
  <c r="G22" i="6" s="1"/>
  <c r="F24" i="6"/>
  <c r="J23" i="6"/>
  <c r="J22" i="6" s="1"/>
  <c r="J64" i="6" s="1"/>
  <c r="I23" i="6"/>
  <c r="H23" i="6"/>
  <c r="G23" i="6"/>
  <c r="E23" i="6"/>
  <c r="E22" i="6" s="1"/>
  <c r="E64" i="6" s="1"/>
  <c r="H22" i="6"/>
  <c r="H64" i="6" s="1"/>
  <c r="F15" i="6"/>
  <c r="E15" i="6"/>
  <c r="F13" i="6"/>
  <c r="E13" i="6"/>
  <c r="B13" i="6"/>
  <c r="I11" i="6"/>
  <c r="H11" i="6"/>
  <c r="F11" i="6"/>
  <c r="B11" i="6"/>
  <c r="B8" i="6"/>
  <c r="E22" i="10" l="1"/>
  <c r="E64" i="10" s="1"/>
  <c r="J105" i="10"/>
  <c r="J65" i="10"/>
  <c r="I64" i="10"/>
  <c r="F39" i="10"/>
  <c r="F38" i="10" s="1"/>
  <c r="F56" i="10"/>
  <c r="F25" i="10"/>
  <c r="G56" i="10"/>
  <c r="H68" i="10"/>
  <c r="F69" i="10"/>
  <c r="F68" i="10" s="1"/>
  <c r="F66" i="10" s="1"/>
  <c r="H56" i="10"/>
  <c r="H64" i="10" s="1"/>
  <c r="G77" i="10"/>
  <c r="F23" i="10"/>
  <c r="G39" i="10"/>
  <c r="G38" i="10" s="1"/>
  <c r="G64" i="10" s="1"/>
  <c r="H77" i="10"/>
  <c r="G86" i="10"/>
  <c r="I22" i="9"/>
  <c r="F38" i="9"/>
  <c r="F56" i="9"/>
  <c r="J105" i="9"/>
  <c r="J65" i="9"/>
  <c r="E22" i="9"/>
  <c r="E64" i="9" s="1"/>
  <c r="E66" i="9"/>
  <c r="I66" i="9"/>
  <c r="F23" i="9"/>
  <c r="G25" i="9"/>
  <c r="G22" i="9" s="1"/>
  <c r="G64" i="9" s="1"/>
  <c r="F26" i="9"/>
  <c r="F25" i="9" s="1"/>
  <c r="I56" i="9"/>
  <c r="H39" i="9"/>
  <c r="H38" i="9" s="1"/>
  <c r="H64" i="9" s="1"/>
  <c r="G68" i="9"/>
  <c r="F69" i="9"/>
  <c r="F68" i="9" s="1"/>
  <c r="F66" i="9" s="1"/>
  <c r="G56" i="9"/>
  <c r="G77" i="9"/>
  <c r="G86" i="9"/>
  <c r="E105" i="8"/>
  <c r="E65" i="8"/>
  <c r="H65" i="8"/>
  <c r="H105" i="8"/>
  <c r="I64" i="8"/>
  <c r="F26" i="8"/>
  <c r="F25" i="8" s="1"/>
  <c r="F22" i="8" s="1"/>
  <c r="F64" i="8" s="1"/>
  <c r="F57" i="8"/>
  <c r="F56" i="8" s="1"/>
  <c r="G77" i="8"/>
  <c r="G66" i="8" s="1"/>
  <c r="F69" i="8"/>
  <c r="F68" i="8" s="1"/>
  <c r="F66" i="8" s="1"/>
  <c r="J22" i="8"/>
  <c r="J64" i="8" s="1"/>
  <c r="G39" i="8"/>
  <c r="G38" i="8" s="1"/>
  <c r="G64" i="8" s="1"/>
  <c r="G86" i="8"/>
  <c r="F25" i="7"/>
  <c r="H65" i="7"/>
  <c r="H105" i="7"/>
  <c r="E22" i="7"/>
  <c r="E64" i="7" s="1"/>
  <c r="J105" i="7"/>
  <c r="J65" i="7"/>
  <c r="I64" i="7"/>
  <c r="F39" i="7"/>
  <c r="F38" i="7" s="1"/>
  <c r="F23" i="7"/>
  <c r="F22" i="7" s="1"/>
  <c r="F64" i="7" s="1"/>
  <c r="G56" i="7"/>
  <c r="F69" i="7"/>
  <c r="F68" i="7" s="1"/>
  <c r="F66" i="7" s="1"/>
  <c r="G77" i="7"/>
  <c r="G39" i="7"/>
  <c r="G38" i="7" s="1"/>
  <c r="G64" i="7" s="1"/>
  <c r="G86" i="7"/>
  <c r="E105" i="6"/>
  <c r="E65" i="6"/>
  <c r="F56" i="6"/>
  <c r="I105" i="6"/>
  <c r="I65" i="6"/>
  <c r="F25" i="6"/>
  <c r="H66" i="6"/>
  <c r="H105" i="6" s="1"/>
  <c r="G77" i="6"/>
  <c r="F23" i="6"/>
  <c r="F22" i="6" s="1"/>
  <c r="F64" i="6" s="1"/>
  <c r="G39" i="6"/>
  <c r="G38" i="6" s="1"/>
  <c r="G64" i="6" s="1"/>
  <c r="J68" i="6"/>
  <c r="J66" i="6" s="1"/>
  <c r="J105" i="6" s="1"/>
  <c r="F70" i="6"/>
  <c r="F68" i="6" s="1"/>
  <c r="F66" i="6" s="1"/>
  <c r="H77" i="6"/>
  <c r="G86" i="6"/>
  <c r="G56" i="6"/>
  <c r="G105" i="10" l="1"/>
  <c r="I105" i="10"/>
  <c r="I65" i="10"/>
  <c r="F22" i="10"/>
  <c r="F64" i="10" s="1"/>
  <c r="H66" i="10"/>
  <c r="H65" i="10" s="1"/>
  <c r="G66" i="10"/>
  <c r="G65" i="10" s="1"/>
  <c r="E105" i="10"/>
  <c r="E65" i="10"/>
  <c r="H105" i="9"/>
  <c r="H65" i="9"/>
  <c r="G66" i="9"/>
  <c r="G105" i="9" s="1"/>
  <c r="E105" i="9"/>
  <c r="E65" i="9"/>
  <c r="F22" i="9"/>
  <c r="F64" i="9" s="1"/>
  <c r="I64" i="9"/>
  <c r="G65" i="8"/>
  <c r="G105" i="8"/>
  <c r="F105" i="8"/>
  <c r="F65" i="8"/>
  <c r="B65" i="8" s="1"/>
  <c r="I105" i="8"/>
  <c r="I65" i="8"/>
  <c r="B105" i="8"/>
  <c r="J105" i="8"/>
  <c r="J65" i="8"/>
  <c r="F105" i="7"/>
  <c r="F65" i="7"/>
  <c r="I105" i="7"/>
  <c r="I65" i="7"/>
  <c r="G66" i="7"/>
  <c r="G65" i="7" s="1"/>
  <c r="E105" i="7"/>
  <c r="E65" i="7"/>
  <c r="F105" i="6"/>
  <c r="F65" i="6"/>
  <c r="H65" i="6"/>
  <c r="G66" i="6"/>
  <c r="G65" i="6" s="1"/>
  <c r="B65" i="6" s="1"/>
  <c r="J65" i="6"/>
  <c r="F105" i="10" l="1"/>
  <c r="F65" i="10"/>
  <c r="B105" i="10" s="1"/>
  <c r="H105" i="10"/>
  <c r="B65" i="10"/>
  <c r="F65" i="9"/>
  <c r="F105" i="9"/>
  <c r="B65" i="9"/>
  <c r="G65" i="9"/>
  <c r="I105" i="9"/>
  <c r="I65" i="9"/>
  <c r="B105" i="9" s="1"/>
  <c r="G105" i="7"/>
  <c r="B65" i="7"/>
  <c r="B105" i="7"/>
  <c r="B105" i="6"/>
  <c r="G105" i="6"/>
  <c r="K25" i="7"/>
  <c r="K22" i="7" s="1"/>
  <c r="K64" i="7" s="1"/>
  <c r="L25" i="7"/>
  <c r="L22" i="7" s="1"/>
  <c r="L64" i="7" s="1"/>
  <c r="M25" i="7"/>
  <c r="M22" i="7" s="1"/>
  <c r="M64" i="7" s="1"/>
  <c r="K38" i="7"/>
  <c r="L38" i="7"/>
  <c r="M38" i="7"/>
  <c r="K56" i="7"/>
  <c r="L56" i="7"/>
  <c r="M56" i="7"/>
  <c r="M68" i="7"/>
  <c r="M66" i="7" s="1"/>
  <c r="K69" i="7"/>
  <c r="K68" i="7" s="1"/>
  <c r="K66" i="7" s="1"/>
  <c r="L69" i="7"/>
  <c r="L68" i="7" s="1"/>
  <c r="L66"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M68" i="6"/>
  <c r="K68" i="6"/>
  <c r="K66" i="6"/>
  <c r="M56" i="6"/>
  <c r="L56" i="6"/>
  <c r="K56" i="6"/>
  <c r="M38" i="6"/>
  <c r="L38" i="6"/>
  <c r="K38" i="6"/>
  <c r="M25" i="6"/>
  <c r="M22" i="6" s="1"/>
  <c r="M64" i="6" s="1"/>
  <c r="L25" i="6"/>
  <c r="K25" i="6"/>
  <c r="L22" i="6"/>
  <c r="L64" i="6" s="1"/>
  <c r="K22" i="6"/>
  <c r="K64" i="6" s="1"/>
  <c r="K65" i="6" s="1"/>
  <c r="L66" i="6" l="1"/>
  <c r="M66" i="6"/>
  <c r="M65" i="7"/>
  <c r="L65" i="7"/>
  <c r="K65" i="7"/>
  <c r="L65" i="6"/>
  <c r="M65" i="6"/>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L69" i="10"/>
  <c r="L68" i="10" s="1"/>
  <c r="L66" i="10" s="1"/>
  <c r="K69" i="10"/>
  <c r="K68" i="10" s="1"/>
  <c r="K66" i="10" s="1"/>
  <c r="M68" i="10"/>
  <c r="M66" i="10" s="1"/>
  <c r="M56" i="10"/>
  <c r="L56" i="10"/>
  <c r="K56" i="10"/>
  <c r="M38" i="10"/>
  <c r="L38" i="10"/>
  <c r="K38" i="10"/>
  <c r="M25" i="10"/>
  <c r="L25" i="10"/>
  <c r="K25" i="10"/>
  <c r="K22" i="10" s="1"/>
  <c r="K64" i="10" s="1"/>
  <c r="M22" i="10"/>
  <c r="M64" i="10" s="1"/>
  <c r="M65" i="10" s="1"/>
  <c r="L22" i="10"/>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L66" i="8" s="1"/>
  <c r="K69" i="8"/>
  <c r="M68" i="8"/>
  <c r="M66" i="8" s="1"/>
  <c r="K68" i="8"/>
  <c r="K66" i="8"/>
  <c r="M56" i="8"/>
  <c r="L56" i="8"/>
  <c r="K56" i="8"/>
  <c r="M38" i="8"/>
  <c r="L38" i="8"/>
  <c r="K38" i="8"/>
  <c r="M25" i="8"/>
  <c r="L25" i="8"/>
  <c r="K25" i="8"/>
  <c r="M22" i="8"/>
  <c r="M64" i="8" s="1"/>
  <c r="M65" i="8" s="1"/>
  <c r="L22" i="8"/>
  <c r="K22" i="8"/>
  <c r="K64" i="8" s="1"/>
  <c r="L64" i="10" l="1"/>
  <c r="L65" i="10" s="1"/>
  <c r="K65" i="10"/>
  <c r="K65" i="8"/>
  <c r="L64" i="8"/>
  <c r="L65" i="8" s="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<sst xmlns="http://schemas.openxmlformats.org/spreadsheetml/2006/main" count="959" uniqueCount="175">
  <si>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</si>
  <si>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</si>
  <si>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</si>
  <si>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</si>
  <si>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</si>
  <si>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</si>
  <si>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</si>
  <si>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</si>
  <si>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</si>
  <si>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</si>
  <si>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</si>
  <si>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</si>
  <si>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</si>
  <si>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</si>
  <si>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</si>
  <si>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</si>
  <si>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</si>
  <si>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</si>
  <si>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</si>
  <si>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</si>
  <si>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</si>
  <si>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</si>
  <si>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</si>
  <si>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</si>
  <si>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</si>
  <si>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</si>
  <si>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</si>
  <si>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</si>
  <si>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</si>
  <si>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</si>
  <si>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</si>
  <si>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</si>
  <si>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</si>
  <si>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</si>
  <si>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</si>
  <si>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</si>
  <si>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</si>
  <si>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</si>
  <si>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</si>
  <si>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</si>
  <si>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</si>
  <si>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</si>
  <si>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</si>
  <si>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</si>
  <si>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</si>
  <si>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</si>
  <si>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</si>
  <si>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</si>
  <si>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</si>
  <si>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</si>
  <si>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</si>
  <si>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</si>
  <si>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</si>
  <si>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</si>
  <si>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</si>
  <si>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</si>
  <si>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</si>
  <si>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</si>
  <si>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</si>
  <si>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</si>
  <si>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</si>
  <si>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</si>
  <si>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</si>
  <si>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</si>
  <si>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</si>
  <si>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</si>
  <si>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</si>
  <si>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</si>
  <si>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</si>
  <si>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</si>
  <si>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</si>
  <si>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</si>
  <si>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</si>
  <si>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</si>
  <si>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</si>
  <si>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</si>
  <si>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</si>
  <si>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</si>
  <si>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</si>
  <si>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</si>
  <si>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</si>
  <si>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</si>
  <si>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</si>
  <si>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</si>
  <si>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</si>
  <si>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</si>
  <si>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</si>
  <si>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</si>
  <si>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</si>
  <si>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</si>
  <si>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</si>
  <si>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</si>
  <si>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</si>
  <si>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</si>
  <si>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</si>
  <si>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</si>
  <si>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</si>
  <si>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</si>
  <si>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</si>
  <si>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</si>
  <si>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</si>
  <si>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</si>
  <si>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</si>
  <si>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</si>
  <si>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</si>
  <si>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</si>
  <si>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</si>
  <si>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</si>
  <si>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</si>
  <si>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</si>
  <si>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</si>
  <si>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</si>
  <si>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</si>
  <si>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</si>
  <si>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</si>
  <si>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</si>
  <si>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</si>
  <si>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</si>
  <si>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</si>
  <si>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</si>
  <si>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</si>
  <si>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</si>
  <si>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</si>
  <si>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</si>
  <si>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</si>
  <si>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</si>
  <si>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</si>
  <si>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</si>
  <si>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</si>
  <si>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</si>
  <si>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</si>
  <si>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</si>
  <si>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</si>
  <si>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</si>
  <si>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</si>
  <si>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</si>
  <si>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</si>
  <si>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</si>
  <si>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</si>
  <si>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</si>
  <si>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</si>
  <si>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</si>
  <si>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</si>
  <si>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</si>
  <si>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</si>
  <si>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</si>
  <si>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</si>
  <si>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</si>
  <si>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</si>
  <si>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</si>
  <si>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</si>
  <si>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</si>
  <si>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</si>
  <si>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</si>
  <si>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</si>
  <si>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</si>
  <si>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</si>
  <si>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</si>
  <si>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</si>
  <si>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</si>
  <si>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</si>
  <si>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Годишен         уточнен план                           2021 г.</t>
  </si>
  <si>
    <t>ОТЧЕТ               2021 г.</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</si>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</sst>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cellStyle name="Normal 2" xfId="3"/>
    <cellStyle name="Normal 3" xfId="4"/>
    <cellStyle name="Normal 3 2" xfId="5"/>
    <cellStyle name="Normal 4" xfId="6"/>
    <cellStyle name="Normal_B3_2013" xfId="7"/>
    <cellStyle name="Normal_BIN 7301,7311 and 6301" xfId="8"/>
    <cellStyle name="Запетая 2" xfId="9"/>
    <cellStyle name="Нормален" xfId="0" builtinId="0"/>
    <cellStyle name="Нормален 2" xfId="1"/>
  </cellStyles>
  <dxfs count="273">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09.2021/B1_2021_09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09.2021/B1_2021_09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09.2021/B1_2021_09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09.2021/B1_2021_09_172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09.2021/B1_2021_09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44469</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2210300</v>
          </cell>
          <cell r="G74">
            <v>1132390</v>
          </cell>
          <cell r="H74">
            <v>0</v>
          </cell>
          <cell r="I74">
            <v>1065478</v>
          </cell>
          <cell r="J74">
            <v>0</v>
          </cell>
        </row>
        <row r="77">
          <cell r="E77">
            <v>2095300</v>
          </cell>
          <cell r="G77">
            <v>1070486</v>
          </cell>
          <cell r="I77">
            <v>1048076</v>
          </cell>
        </row>
        <row r="78">
          <cell r="E78">
            <v>80000</v>
          </cell>
          <cell r="G78">
            <v>34725</v>
          </cell>
          <cell r="I78">
            <v>10060</v>
          </cell>
        </row>
        <row r="79">
          <cell r="E79">
            <v>35000</v>
          </cell>
          <cell r="G79">
            <v>27179</v>
          </cell>
          <cell r="I79">
            <v>7342</v>
          </cell>
        </row>
        <row r="90">
          <cell r="E90">
            <v>0</v>
          </cell>
          <cell r="G90">
            <v>0</v>
          </cell>
          <cell r="H90">
            <v>0</v>
          </cell>
          <cell r="I90">
            <v>0</v>
          </cell>
          <cell r="J90">
            <v>0</v>
          </cell>
        </row>
        <row r="94">
          <cell r="E94">
            <v>0</v>
          </cell>
          <cell r="G94">
            <v>0</v>
          </cell>
          <cell r="H94">
            <v>0</v>
          </cell>
          <cell r="I94">
            <v>0</v>
          </cell>
          <cell r="J94">
            <v>0</v>
          </cell>
        </row>
        <row r="108">
          <cell r="E108">
            <v>15000</v>
          </cell>
          <cell r="G108">
            <v>0</v>
          </cell>
          <cell r="H108">
            <v>0</v>
          </cell>
          <cell r="I108">
            <v>2447</v>
          </cell>
          <cell r="J108">
            <v>0</v>
          </cell>
        </row>
        <row r="112">
          <cell r="E112">
            <v>-1400</v>
          </cell>
          <cell r="G112">
            <v>412</v>
          </cell>
          <cell r="H112">
            <v>0</v>
          </cell>
          <cell r="I112">
            <v>62</v>
          </cell>
          <cell r="J112">
            <v>-702</v>
          </cell>
        </row>
        <row r="121">
          <cell r="E121">
            <v>-89732</v>
          </cell>
          <cell r="G121">
            <v>-64185</v>
          </cell>
          <cell r="H121">
            <v>0</v>
          </cell>
          <cell r="I121">
            <v>0</v>
          </cell>
          <cell r="J121">
            <v>0</v>
          </cell>
        </row>
        <row r="125">
          <cell r="E125">
            <v>214000</v>
          </cell>
          <cell r="G125">
            <v>73478</v>
          </cell>
          <cell r="H125">
            <v>0</v>
          </cell>
          <cell r="I125">
            <v>59997</v>
          </cell>
          <cell r="J125">
            <v>0</v>
          </cell>
        </row>
        <row r="139">
          <cell r="E139">
            <v>0</v>
          </cell>
          <cell r="G139">
            <v>0</v>
          </cell>
          <cell r="H139">
            <v>0</v>
          </cell>
          <cell r="I139">
            <v>5000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8158924</v>
          </cell>
          <cell r="G187">
            <v>4236473</v>
          </cell>
          <cell r="H187">
            <v>0</v>
          </cell>
          <cell r="I187">
            <v>292831</v>
          </cell>
          <cell r="J187">
            <v>1277969</v>
          </cell>
        </row>
        <row r="190">
          <cell r="E190">
            <v>1135967</v>
          </cell>
          <cell r="G190">
            <v>372413</v>
          </cell>
          <cell r="H190">
            <v>0</v>
          </cell>
          <cell r="I190">
            <v>3245</v>
          </cell>
          <cell r="J190">
            <v>24474</v>
          </cell>
        </row>
        <row r="196">
          <cell r="E196">
            <v>1493525</v>
          </cell>
          <cell r="G196">
            <v>0</v>
          </cell>
          <cell r="H196">
            <v>0</v>
          </cell>
          <cell r="I196">
            <v>0</v>
          </cell>
          <cell r="J196">
            <v>1100221</v>
          </cell>
        </row>
        <row r="204">
          <cell r="E204">
            <v>0</v>
          </cell>
          <cell r="G204">
            <v>0</v>
          </cell>
          <cell r="H204">
            <v>0</v>
          </cell>
          <cell r="I204">
            <v>0</v>
          </cell>
          <cell r="J204">
            <v>0</v>
          </cell>
        </row>
        <row r="205">
          <cell r="E205">
            <v>2591059</v>
          </cell>
          <cell r="G205">
            <v>1464385</v>
          </cell>
          <cell r="H205">
            <v>0</v>
          </cell>
          <cell r="I205">
            <v>93033</v>
          </cell>
          <cell r="J205">
            <v>19</v>
          </cell>
        </row>
        <row r="223">
          <cell r="E223">
            <v>135620</v>
          </cell>
          <cell r="G223">
            <v>109299</v>
          </cell>
          <cell r="H223">
            <v>0</v>
          </cell>
          <cell r="I223">
            <v>-7482</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527284</v>
          </cell>
          <cell r="G256">
            <v>358605</v>
          </cell>
          <cell r="H256">
            <v>0</v>
          </cell>
          <cell r="I256">
            <v>690</v>
          </cell>
          <cell r="J256">
            <v>0</v>
          </cell>
        </row>
        <row r="257">
          <cell r="E257">
            <v>0</v>
          </cell>
          <cell r="G257">
            <v>0</v>
          </cell>
          <cell r="H257">
            <v>0</v>
          </cell>
          <cell r="I257">
            <v>0</v>
          </cell>
          <cell r="J257">
            <v>0</v>
          </cell>
        </row>
        <row r="258">
          <cell r="E258">
            <v>70100</v>
          </cell>
          <cell r="G258">
            <v>17683</v>
          </cell>
          <cell r="H258">
            <v>0</v>
          </cell>
          <cell r="I258">
            <v>4347</v>
          </cell>
          <cell r="J258">
            <v>-17</v>
          </cell>
        </row>
        <row r="265">
          <cell r="E265">
            <v>76563</v>
          </cell>
          <cell r="G265">
            <v>76563</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11951</v>
          </cell>
          <cell r="H271">
            <v>0</v>
          </cell>
          <cell r="I271">
            <v>469</v>
          </cell>
          <cell r="J271">
            <v>-100</v>
          </cell>
        </row>
        <row r="272">
          <cell r="E272">
            <v>0</v>
          </cell>
          <cell r="G272">
            <v>0</v>
          </cell>
          <cell r="H272">
            <v>0</v>
          </cell>
          <cell r="I272">
            <v>0</v>
          </cell>
          <cell r="J272">
            <v>0</v>
          </cell>
        </row>
        <row r="275">
          <cell r="E275">
            <v>308720</v>
          </cell>
          <cell r="G275">
            <v>199955</v>
          </cell>
          <cell r="H275">
            <v>0</v>
          </cell>
          <cell r="I275">
            <v>0</v>
          </cell>
          <cell r="J275">
            <v>0</v>
          </cell>
        </row>
        <row r="276">
          <cell r="E276">
            <v>475693</v>
          </cell>
          <cell r="G276">
            <v>182502</v>
          </cell>
          <cell r="H276">
            <v>0</v>
          </cell>
          <cell r="I276">
            <v>0</v>
          </cell>
          <cell r="J276">
            <v>0</v>
          </cell>
        </row>
        <row r="284">
          <cell r="E284">
            <v>42500</v>
          </cell>
          <cell r="G284">
            <v>26957</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9464323</v>
          </cell>
          <cell r="G383">
            <v>4791232</v>
          </cell>
          <cell r="H383">
            <v>0</v>
          </cell>
          <cell r="I383">
            <v>0</v>
          </cell>
          <cell r="J383">
            <v>0</v>
          </cell>
        </row>
        <row r="388">
          <cell r="E388">
            <v>0</v>
          </cell>
          <cell r="G388">
            <v>0</v>
          </cell>
          <cell r="H388">
            <v>0</v>
          </cell>
          <cell r="I388">
            <v>0</v>
          </cell>
          <cell r="J388">
            <v>0</v>
          </cell>
        </row>
        <row r="391">
          <cell r="E391">
            <v>-268639</v>
          </cell>
          <cell r="G391">
            <v>290512</v>
          </cell>
          <cell r="H391">
            <v>0</v>
          </cell>
          <cell r="I391">
            <v>0</v>
          </cell>
          <cell r="J391">
            <v>0</v>
          </cell>
        </row>
        <row r="396">
          <cell r="E396">
            <v>0</v>
          </cell>
          <cell r="G396">
            <v>-127562</v>
          </cell>
          <cell r="H396">
            <v>126904</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2451569</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-909</v>
          </cell>
          <cell r="H503">
            <v>0</v>
          </cell>
          <cell r="I503">
            <v>0</v>
          </cell>
          <cell r="J503">
            <v>909</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-405808</v>
          </cell>
          <cell r="G524">
            <v>-41470</v>
          </cell>
          <cell r="H524">
            <v>-18042</v>
          </cell>
          <cell r="I524">
            <v>0</v>
          </cell>
          <cell r="J524">
            <v>-39371</v>
          </cell>
        </row>
        <row r="531">
          <cell r="E531">
            <v>14497</v>
          </cell>
          <cell r="G531">
            <v>14497</v>
          </cell>
          <cell r="H531">
            <v>0</v>
          </cell>
          <cell r="I531">
            <v>0</v>
          </cell>
          <cell r="J531">
            <v>-9723</v>
          </cell>
        </row>
        <row r="536">
          <cell r="E536">
            <v>0</v>
          </cell>
          <cell r="G536">
            <v>0</v>
          </cell>
          <cell r="H536">
            <v>0</v>
          </cell>
          <cell r="I536">
            <v>0</v>
          </cell>
          <cell r="J536">
            <v>0</v>
          </cell>
        </row>
        <row r="544">
          <cell r="E544">
            <v>11540</v>
          </cell>
          <cell r="G544">
            <v>4104</v>
          </cell>
          <cell r="H544">
            <v>-2283</v>
          </cell>
          <cell r="I544">
            <v>6879</v>
          </cell>
          <cell r="J544">
            <v>-116</v>
          </cell>
        </row>
        <row r="567">
          <cell r="H567">
            <v>0</v>
          </cell>
          <cell r="I567">
            <v>0</v>
          </cell>
          <cell r="J567">
            <v>0</v>
          </cell>
        </row>
        <row r="568">
          <cell r="E568">
            <v>1240224</v>
          </cell>
          <cell r="G568">
            <v>0</v>
          </cell>
          <cell r="H568">
            <v>1240224</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-5839</v>
          </cell>
          <cell r="H573">
            <v>0</v>
          </cell>
          <cell r="I573">
            <v>0</v>
          </cell>
          <cell r="J573">
            <v>0</v>
          </cell>
        </row>
        <row r="574">
          <cell r="E574">
            <v>-615224</v>
          </cell>
          <cell r="G574">
            <v>0</v>
          </cell>
          <cell r="H574">
            <v>-1320629</v>
          </cell>
          <cell r="I574">
            <v>0</v>
          </cell>
          <cell r="J574">
            <v>0</v>
          </cell>
        </row>
        <row r="575">
          <cell r="H575">
            <v>0</v>
          </cell>
          <cell r="I575">
            <v>0</v>
          </cell>
          <cell r="J575">
            <v>0</v>
          </cell>
        </row>
        <row r="576">
          <cell r="G576">
            <v>0</v>
          </cell>
          <cell r="I576">
            <v>0</v>
          </cell>
          <cell r="J576">
            <v>0</v>
          </cell>
        </row>
        <row r="577">
          <cell r="G577">
            <v>0</v>
          </cell>
          <cell r="H577">
            <v>0</v>
          </cell>
          <cell r="I577">
            <v>-36495</v>
          </cell>
          <cell r="J577">
            <v>0</v>
          </cell>
        </row>
        <row r="578">
          <cell r="G578">
            <v>0</v>
          </cell>
          <cell r="H578">
            <v>0</v>
          </cell>
          <cell r="J578">
            <v>0</v>
          </cell>
        </row>
        <row r="579">
          <cell r="G579">
            <v>-162389</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4190148</v>
          </cell>
          <cell r="G587">
            <v>4190148</v>
          </cell>
          <cell r="H587">
            <v>0</v>
          </cell>
          <cell r="I587">
            <v>0</v>
          </cell>
          <cell r="J587">
            <v>0</v>
          </cell>
        </row>
        <row r="588">
          <cell r="H588">
            <v>0</v>
          </cell>
          <cell r="I588">
            <v>0</v>
          </cell>
          <cell r="J588">
            <v>0</v>
          </cell>
        </row>
        <row r="589">
          <cell r="E589">
            <v>-941024</v>
          </cell>
          <cell r="G589">
            <v>-3780042</v>
          </cell>
          <cell r="H589">
            <v>0</v>
          </cell>
          <cell r="I589">
            <v>0</v>
          </cell>
          <cell r="J589">
            <v>0</v>
          </cell>
        </row>
        <row r="590">
          <cell r="H590">
            <v>0</v>
          </cell>
          <cell r="I590">
            <v>0</v>
          </cell>
          <cell r="J590">
            <v>0</v>
          </cell>
        </row>
        <row r="591">
          <cell r="E591">
            <v>0</v>
          </cell>
          <cell r="G591">
            <v>742409</v>
          </cell>
          <cell r="H591">
            <v>-26174</v>
          </cell>
          <cell r="I591">
            <v>-716235</v>
          </cell>
          <cell r="J591">
            <v>0</v>
          </cell>
        </row>
        <row r="594">
          <cell r="E594">
            <v>0</v>
          </cell>
          <cell r="G594">
            <v>26174</v>
          </cell>
          <cell r="H594">
            <v>-26174</v>
          </cell>
          <cell r="J594">
            <v>0</v>
          </cell>
        </row>
        <row r="600">
          <cell r="G600" t="str">
            <v>Иванка Налджиян</v>
          </cell>
        </row>
        <row r="603">
          <cell r="D603" t="str">
            <v>Александра Кърпачева</v>
          </cell>
          <cell r="G603" t="str">
            <v>проф.д-р Христина Янчева</v>
          </cell>
        </row>
        <row r="605">
          <cell r="B605">
            <v>44474</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44469</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226</v>
          </cell>
          <cell r="H544">
            <v>0</v>
          </cell>
          <cell r="I544">
            <v>480</v>
          </cell>
          <cell r="J544">
            <v>0</v>
          </cell>
        </row>
        <row r="567">
          <cell r="G567">
            <v>54630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-55336</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480</v>
          </cell>
          <cell r="H591">
            <v>0</v>
          </cell>
          <cell r="I591">
            <v>-480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44474</v>
          </cell>
          <cell r="E605" t="str">
            <v>032/654304</v>
          </cell>
          <cell r="F605" t="str">
            <v>032/654304</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44469</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-703</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438674</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24512</v>
          </cell>
        </row>
        <row r="190">
          <cell r="E190">
            <v>0</v>
          </cell>
          <cell r="G190">
            <v>0</v>
          </cell>
          <cell r="H190">
            <v>0</v>
          </cell>
          <cell r="I190">
            <v>0</v>
          </cell>
          <cell r="J190">
            <v>213613</v>
          </cell>
        </row>
        <row r="196">
          <cell r="E196">
            <v>0</v>
          </cell>
          <cell r="G196">
            <v>0</v>
          </cell>
          <cell r="H196">
            <v>0</v>
          </cell>
          <cell r="I196">
            <v>0</v>
          </cell>
          <cell r="J196">
            <v>9002</v>
          </cell>
        </row>
        <row r="204">
          <cell r="E204">
            <v>0</v>
          </cell>
          <cell r="G204">
            <v>0</v>
          </cell>
          <cell r="H204">
            <v>0</v>
          </cell>
          <cell r="I204">
            <v>0</v>
          </cell>
          <cell r="J204">
            <v>0</v>
          </cell>
        </row>
        <row r="205">
          <cell r="E205">
            <v>0</v>
          </cell>
          <cell r="G205">
            <v>0</v>
          </cell>
          <cell r="H205">
            <v>0</v>
          </cell>
          <cell r="I205">
            <v>0</v>
          </cell>
          <cell r="J205">
            <v>65965</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151830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84300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-7326</v>
          </cell>
        </row>
        <row r="399">
          <cell r="E399">
            <v>0</v>
          </cell>
          <cell r="G399">
            <v>0</v>
          </cell>
          <cell r="H399">
            <v>0</v>
          </cell>
          <cell r="I399">
            <v>0</v>
          </cell>
          <cell r="J399">
            <v>61745</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50833</v>
          </cell>
        </row>
        <row r="531">
          <cell r="E531">
            <v>0</v>
          </cell>
          <cell r="G531">
            <v>0</v>
          </cell>
          <cell r="H531">
            <v>0</v>
          </cell>
          <cell r="I531">
            <v>0</v>
          </cell>
          <cell r="J531">
            <v>5999</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44474</v>
          </cell>
          <cell r="E605" t="str">
            <v>032/654331</v>
          </cell>
          <cell r="F605" t="str">
            <v>032/654420</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 val="Лист1"/>
    </sheetNames>
    <sheetDataSet>
      <sheetData sheetId="0" refreshError="1"/>
      <sheetData sheetId="1" refreshError="1"/>
      <sheetData sheetId="2" refreshError="1"/>
      <sheetData sheetId="3">
        <row r="9">
          <cell r="B9" t="str">
            <v>АГРАРЕН УНИВЕРСИТЕТ</v>
          </cell>
          <cell r="F9">
            <v>44469</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22617</v>
          </cell>
        </row>
        <row r="190">
          <cell r="E190">
            <v>0</v>
          </cell>
          <cell r="G190">
            <v>0</v>
          </cell>
          <cell r="H190">
            <v>0</v>
          </cell>
          <cell r="I190">
            <v>0</v>
          </cell>
          <cell r="J190">
            <v>24893</v>
          </cell>
        </row>
        <row r="196">
          <cell r="E196">
            <v>0</v>
          </cell>
          <cell r="G196">
            <v>0</v>
          </cell>
          <cell r="H196">
            <v>0</v>
          </cell>
          <cell r="I196">
            <v>0</v>
          </cell>
          <cell r="J196">
            <v>5205</v>
          </cell>
        </row>
        <row r="204">
          <cell r="E204">
            <v>0</v>
          </cell>
          <cell r="G204">
            <v>0</v>
          </cell>
          <cell r="H204">
            <v>0</v>
          </cell>
          <cell r="I204">
            <v>0</v>
          </cell>
          <cell r="J204">
            <v>0</v>
          </cell>
        </row>
        <row r="205">
          <cell r="E205">
            <v>0</v>
          </cell>
          <cell r="G205">
            <v>0</v>
          </cell>
          <cell r="H205">
            <v>0</v>
          </cell>
          <cell r="I205">
            <v>0</v>
          </cell>
          <cell r="J205">
            <v>441</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88800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100720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41236</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44474</v>
          </cell>
          <cell r="E605" t="str">
            <v>032/654304</v>
          </cell>
          <cell r="H605" t="str">
            <v>vani2223@abv.bg</v>
          </cell>
        </row>
      </sheetData>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44469</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58238</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10062</v>
          </cell>
        </row>
        <row r="190">
          <cell r="E190">
            <v>0</v>
          </cell>
          <cell r="G190">
            <v>0</v>
          </cell>
          <cell r="H190">
            <v>0</v>
          </cell>
          <cell r="I190">
            <v>0</v>
          </cell>
          <cell r="J190">
            <v>0</v>
          </cell>
        </row>
        <row r="196">
          <cell r="E196">
            <v>0</v>
          </cell>
          <cell r="G196">
            <v>0</v>
          </cell>
          <cell r="H196">
            <v>0</v>
          </cell>
          <cell r="I196">
            <v>0</v>
          </cell>
          <cell r="J196">
            <v>1647</v>
          </cell>
        </row>
        <row r="204">
          <cell r="E204">
            <v>0</v>
          </cell>
          <cell r="G204">
            <v>0</v>
          </cell>
          <cell r="H204">
            <v>0</v>
          </cell>
          <cell r="I204">
            <v>0</v>
          </cell>
          <cell r="J204">
            <v>0</v>
          </cell>
        </row>
        <row r="205">
          <cell r="E205">
            <v>0</v>
          </cell>
          <cell r="G205">
            <v>0</v>
          </cell>
          <cell r="H205">
            <v>0</v>
          </cell>
          <cell r="I205">
            <v>0</v>
          </cell>
          <cell r="J205">
            <v>66058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7985</v>
          </cell>
        </row>
        <row r="399">
          <cell r="E399">
            <v>0</v>
          </cell>
          <cell r="G399">
            <v>0</v>
          </cell>
          <cell r="H399">
            <v>0</v>
          </cell>
          <cell r="I399">
            <v>0</v>
          </cell>
          <cell r="J399">
            <v>1006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6814</v>
          </cell>
        </row>
        <row r="531">
          <cell r="E531">
            <v>0</v>
          </cell>
          <cell r="G531">
            <v>0</v>
          </cell>
          <cell r="H531">
            <v>0</v>
          </cell>
          <cell r="I531">
            <v>0</v>
          </cell>
          <cell r="J531">
            <v>3724</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44474</v>
          </cell>
          <cell r="E605" t="str">
            <v>032/654331</v>
          </cell>
          <cell r="F605" t="str">
            <v>032/654331</v>
          </cell>
          <cell r="H605" t="str">
            <v>vani2223@abv.bg</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B6" sqref="B6:J1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44469</v>
      </c>
      <c r="G11" s="35" t="s">
        <v>1</v>
      </c>
      <c r="H11" s="36">
        <f>+[2]OTCHET!H9</f>
        <v>455464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161</v>
      </c>
      <c r="F17" s="786" t="s">
        <v>162</v>
      </c>
      <c r="G17" s="61" t="s">
        <v>8</v>
      </c>
      <c r="H17" s="28"/>
      <c r="I17" s="62"/>
      <c r="J17" s="29"/>
      <c r="K17" s="616"/>
      <c r="L17" s="616"/>
      <c r="M17" s="616"/>
      <c r="N17" s="617"/>
      <c r="O17" s="738" t="s">
        <v>171</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163</v>
      </c>
      <c r="L18" s="619" t="s">
        <v>163</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2348168</v>
      </c>
      <c r="F22" s="87">
        <f t="shared" si="0"/>
        <v>2274377</v>
      </c>
      <c r="G22" s="88">
        <f t="shared" si="0"/>
        <v>1142095</v>
      </c>
      <c r="H22" s="89">
        <f t="shared" si="0"/>
        <v>0</v>
      </c>
      <c r="I22" s="89">
        <f t="shared" si="0"/>
        <v>1132984</v>
      </c>
      <c r="J22" s="90">
        <f t="shared" si="0"/>
        <v>-702</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2348168</v>
      </c>
      <c r="F25" s="102">
        <f>+F26+F30+F31+F32+F33</f>
        <v>2269377</v>
      </c>
      <c r="G25" s="103">
        <f t="shared" ref="G25:J25" si="2">+G26+G30+G31+G32+G33</f>
        <v>1142095</v>
      </c>
      <c r="H25" s="104">
        <f>+H26+H30+H31+H32+H33</f>
        <v>0</v>
      </c>
      <c r="I25" s="104">
        <f>+I26+I30+I31+I32+I33</f>
        <v>1127984</v>
      </c>
      <c r="J25" s="105">
        <f>+J26+J30+J31+J32+J33</f>
        <v>-702</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2210300</v>
      </c>
      <c r="F26" s="107">
        <f t="shared" si="1"/>
        <v>2197868</v>
      </c>
      <c r="G26" s="108">
        <f>[2]OTCHET!G74</f>
        <v>1132390</v>
      </c>
      <c r="H26" s="109">
        <f>[2]OTCHET!H74</f>
        <v>0</v>
      </c>
      <c r="I26" s="109">
        <f>[2]OTCHET!I74</f>
        <v>1065478</v>
      </c>
      <c r="J26" s="110">
        <f>[2]OTCHET!J74</f>
        <v>0</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2095300</v>
      </c>
      <c r="F28" s="119">
        <f t="shared" si="1"/>
        <v>2118562</v>
      </c>
      <c r="G28" s="120">
        <f>[2]OTCHET!G77</f>
        <v>1070486</v>
      </c>
      <c r="H28" s="121">
        <f>[2]OTCHET!H77</f>
        <v>0</v>
      </c>
      <c r="I28" s="121">
        <f>[2]OTCHET!I77</f>
        <v>1048076</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115000</v>
      </c>
      <c r="F29" s="125">
        <f t="shared" si="1"/>
        <v>79306</v>
      </c>
      <c r="G29" s="126">
        <f>+[2]OTCHET!G78+[2]OTCHET!G79</f>
        <v>61904</v>
      </c>
      <c r="H29" s="127">
        <f>+[2]OTCHET!H78+[2]OTCHET!H79</f>
        <v>0</v>
      </c>
      <c r="I29" s="127">
        <f>+[2]OTCHET!I78+[2]OTCHET!I79</f>
        <v>17402</v>
      </c>
      <c r="J29" s="128">
        <f>+[2]OTCHET!J78+[2]OTCHET!J79</f>
        <v>0</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15000</v>
      </c>
      <c r="F31" s="135">
        <f t="shared" si="1"/>
        <v>2447</v>
      </c>
      <c r="G31" s="136">
        <f>[2]OTCHET!G108</f>
        <v>0</v>
      </c>
      <c r="H31" s="137">
        <f>[2]OTCHET!H108</f>
        <v>0</v>
      </c>
      <c r="I31" s="137">
        <f>[2]OTCHET!I108</f>
        <v>2447</v>
      </c>
      <c r="J31" s="138">
        <f>[2]OTCHET!J108</f>
        <v>0</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-91132</v>
      </c>
      <c r="F32" s="135">
        <f t="shared" si="1"/>
        <v>-64413</v>
      </c>
      <c r="G32" s="136">
        <f>[2]OTCHET!G112+[2]OTCHET!G121+[2]OTCHET!G137+[2]OTCHET!G138</f>
        <v>-63773</v>
      </c>
      <c r="H32" s="137">
        <f>[2]OTCHET!H112+[2]OTCHET!H121+[2]OTCHET!H137+[2]OTCHET!H138</f>
        <v>0</v>
      </c>
      <c r="I32" s="137">
        <f>[2]OTCHET!I112+[2]OTCHET!I121+[2]OTCHET!I137+[2]OTCHET!I138</f>
        <v>62</v>
      </c>
      <c r="J32" s="138">
        <f>[2]OTCHET!J112+[2]OTCHET!J121+[2]OTCHET!J137+[2]OTCHET!J138</f>
        <v>-702</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214000</v>
      </c>
      <c r="F33" s="97">
        <f t="shared" si="1"/>
        <v>133475</v>
      </c>
      <c r="G33" s="98">
        <f>[2]OTCHET!G125</f>
        <v>73478</v>
      </c>
      <c r="H33" s="99">
        <f>[2]OTCHET!H125</f>
        <v>0</v>
      </c>
      <c r="I33" s="99">
        <f>[2]OTCHET!I125</f>
        <v>59997</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5000</v>
      </c>
      <c r="G36" s="154">
        <f>+[2]OTCHET!G139</f>
        <v>0</v>
      </c>
      <c r="H36" s="155">
        <f>+[2]OTCHET!H139</f>
        <v>0</v>
      </c>
      <c r="I36" s="155">
        <f>+[2]OTCHET!I139</f>
        <v>5000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15038205</v>
      </c>
      <c r="F38" s="165">
        <f t="shared" si="4"/>
        <v>9846485</v>
      </c>
      <c r="G38" s="166">
        <f t="shared" si="4"/>
        <v>7056786</v>
      </c>
      <c r="H38" s="167">
        <f t="shared" si="4"/>
        <v>0</v>
      </c>
      <c r="I38" s="167">
        <f t="shared" si="4"/>
        <v>387133</v>
      </c>
      <c r="J38" s="168">
        <f t="shared" si="4"/>
        <v>2402566</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10788416</v>
      </c>
      <c r="F39" s="171">
        <f t="shared" si="5"/>
        <v>7307626</v>
      </c>
      <c r="G39" s="172">
        <f t="shared" si="5"/>
        <v>4608886</v>
      </c>
      <c r="H39" s="173">
        <f t="shared" si="5"/>
        <v>0</v>
      </c>
      <c r="I39" s="173">
        <f t="shared" si="5"/>
        <v>296076</v>
      </c>
      <c r="J39" s="174">
        <f t="shared" si="5"/>
        <v>2402664</v>
      </c>
      <c r="K39" s="633"/>
      <c r="L39" s="633"/>
      <c r="M39" s="633"/>
      <c r="N39" s="647"/>
      <c r="O39" s="744" t="s">
        <v>172</v>
      </c>
      <c r="P39" s="644"/>
      <c r="Q39" s="645"/>
      <c r="R39" s="645"/>
      <c r="S39" s="645"/>
      <c r="T39" s="645"/>
      <c r="U39" s="645"/>
      <c r="V39" s="645"/>
      <c r="W39" s="646"/>
      <c r="X39" s="645"/>
      <c r="Y39" s="645"/>
    </row>
    <row r="40" spans="1:25" ht="15.75">
      <c r="A40" s="312">
        <v>75</v>
      </c>
      <c r="B40" s="175" t="s">
        <v>53</v>
      </c>
      <c r="C40" s="176" t="s">
        <v>52</v>
      </c>
      <c r="D40" s="177"/>
      <c r="E40" s="48">
        <f>[2]OTCHET!E187</f>
        <v>8158924</v>
      </c>
      <c r="F40" s="48">
        <f t="shared" si="1"/>
        <v>5807273</v>
      </c>
      <c r="G40" s="45">
        <f>[2]OTCHET!G187</f>
        <v>4236473</v>
      </c>
      <c r="H40" s="39">
        <f>[2]OTCHET!H187</f>
        <v>0</v>
      </c>
      <c r="I40" s="39">
        <f>[2]OTCHET!I187</f>
        <v>292831</v>
      </c>
      <c r="J40" s="40">
        <f>[2]OTCHET!J187</f>
        <v>1277969</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1135967</v>
      </c>
      <c r="F41" s="49">
        <f t="shared" si="1"/>
        <v>400132</v>
      </c>
      <c r="G41" s="46">
        <f>[2]OTCHET!G190</f>
        <v>372413</v>
      </c>
      <c r="H41" s="41">
        <f>[2]OTCHET!H190</f>
        <v>0</v>
      </c>
      <c r="I41" s="41">
        <f>[2]OTCHET!I190</f>
        <v>3245</v>
      </c>
      <c r="J41" s="42">
        <f>[2]OTCHET!J190</f>
        <v>24474</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1493525</v>
      </c>
      <c r="F42" s="50">
        <f t="shared" si="1"/>
        <v>1100221</v>
      </c>
      <c r="G42" s="47">
        <f>+[2]OTCHET!G196+[2]OTCHET!G204</f>
        <v>0</v>
      </c>
      <c r="H42" s="43">
        <f>+[2]OTCHET!H196+[2]OTCHET!H204</f>
        <v>0</v>
      </c>
      <c r="I42" s="43">
        <f>+[2]OTCHET!I196+[2]OTCHET!I204</f>
        <v>0</v>
      </c>
      <c r="J42" s="44">
        <f>+[2]OTCHET!J196+[2]OTCHET!J204</f>
        <v>1100221</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2748929</v>
      </c>
      <c r="F43" s="186">
        <f t="shared" si="1"/>
        <v>1671574</v>
      </c>
      <c r="G43" s="187">
        <f>+[2]OTCHET!G205+[2]OTCHET!G223+[2]OTCHET!G271</f>
        <v>1585635</v>
      </c>
      <c r="H43" s="188">
        <f>+[2]OTCHET!H205+[2]OTCHET!H223+[2]OTCHET!H271</f>
        <v>0</v>
      </c>
      <c r="I43" s="188">
        <f>+[2]OTCHET!I205+[2]OTCHET!I223+[2]OTCHET!I271</f>
        <v>86020</v>
      </c>
      <c r="J43" s="189">
        <f>+[2]OTCHET!J205+[2]OTCHET!J223+[2]OTCHET!J271</f>
        <v>-81</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597384</v>
      </c>
      <c r="F46" s="186">
        <f t="shared" si="1"/>
        <v>381308</v>
      </c>
      <c r="G46" s="187">
        <f>+[2]OTCHET!G255+[2]OTCHET!G256+[2]OTCHET!G257+[2]OTCHET!G258</f>
        <v>376288</v>
      </c>
      <c r="H46" s="188">
        <f>+[2]OTCHET!H255+[2]OTCHET!H256+[2]OTCHET!H257+[2]OTCHET!H258</f>
        <v>0</v>
      </c>
      <c r="I46" s="188">
        <f>+[2]OTCHET!I255+[2]OTCHET!I256+[2]OTCHET!I257+[2]OTCHET!I258</f>
        <v>5037</v>
      </c>
      <c r="J46" s="189">
        <f>+[2]OTCHET!J255+[2]OTCHET!J256+[2]OTCHET!J257+[2]OTCHET!J258</f>
        <v>-17</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527284</v>
      </c>
      <c r="F47" s="192">
        <f t="shared" si="1"/>
        <v>359295</v>
      </c>
      <c r="G47" s="193">
        <f>+[2]OTCHET!G256</f>
        <v>358605</v>
      </c>
      <c r="H47" s="194">
        <f>+[2]OTCHET!H256</f>
        <v>0</v>
      </c>
      <c r="I47" s="19">
        <f>+[2]OTCHET!I256</f>
        <v>690</v>
      </c>
      <c r="J47" s="195">
        <f>+[2]OTCHET!J256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76563</v>
      </c>
      <c r="F48" s="135">
        <f t="shared" si="1"/>
        <v>76563</v>
      </c>
      <c r="G48" s="131">
        <f>+[2]OTCHET!G265+[2]OTCHET!G269+[2]OTCHET!G270</f>
        <v>76563</v>
      </c>
      <c r="H48" s="132">
        <f>+[2]OTCHET!H265+[2]OTCHET!H269+[2]OTCHET!H270</f>
        <v>0</v>
      </c>
      <c r="I48" s="132">
        <f>+[2]OTCHET!I265+[2]OTCHET!I269+[2]OTCHET!I270</f>
        <v>0</v>
      </c>
      <c r="J48" s="133">
        <f>+[2]OTCHET!J265+[2]OTCHET!J269+[2]OTCHET!J270</f>
        <v>0</v>
      </c>
      <c r="K48" s="635"/>
      <c r="L48" s="635"/>
      <c r="M48" s="635"/>
      <c r="N48" s="647"/>
      <c r="O48" s="752" t="s">
        <v>173</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826913</v>
      </c>
      <c r="F49" s="135">
        <f t="shared" si="1"/>
        <v>409414</v>
      </c>
      <c r="G49" s="136">
        <f>[2]OTCHET!G275+[2]OTCHET!G276+[2]OTCHET!G284+[2]OTCHET!G287</f>
        <v>409414</v>
      </c>
      <c r="H49" s="137">
        <f>[2]OTCHET!H275+[2]OTCHET!H276+[2]OTCHET!H284+[2]OTCHET!H287</f>
        <v>0</v>
      </c>
      <c r="I49" s="137">
        <f>[2]OTCHET!I275+[2]OTCHET!I276+[2]OTCHET!I284+[2]OTCHET!I287</f>
        <v>0</v>
      </c>
      <c r="J49" s="138">
        <f>[2]OTCHET!J275+[2]OTCHET!J276+[2]OTCHET!J284+[2]OTCHET!J287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174</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9195684</v>
      </c>
      <c r="F56" s="219">
        <f t="shared" si="6"/>
        <v>7532655</v>
      </c>
      <c r="G56" s="220">
        <f t="shared" si="6"/>
        <v>4954182</v>
      </c>
      <c r="H56" s="221">
        <f t="shared" si="6"/>
        <v>126904</v>
      </c>
      <c r="I56" s="21">
        <f t="shared" si="6"/>
        <v>0</v>
      </c>
      <c r="J56" s="222">
        <f t="shared" si="6"/>
        <v>2451569</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9195684</v>
      </c>
      <c r="F58" s="227">
        <f t="shared" si="1"/>
        <v>5081086</v>
      </c>
      <c r="G58" s="228">
        <f>+[2]OTCHET!G383+[2]OTCHET!G391+[2]OTCHET!G396+[2]OTCHET!G399+[2]OTCHET!G402+[2]OTCHET!G405+[2]OTCHET!G406+[2]OTCHET!G409+[2]OTCHET!G422+[2]OTCHET!G423+[2]OTCHET!G424+[2]OTCHET!G425+[2]OTCHET!G426</f>
        <v>4954182</v>
      </c>
      <c r="H58" s="229">
        <f>+[2]OTCHET!H383+[2]OTCHET!H391+[2]OTCHET!H396+[2]OTCHET!H399+[2]OTCHET!H402+[2]OTCHET!H405+[2]OTCHET!H406+[2]OTCHET!H409+[2]OTCHET!H422+[2]OTCHET!H423+[2]OTCHET!H424+[2]OTCHET!H425+[2]OTCHET!H426</f>
        <v>126904</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2451569</v>
      </c>
      <c r="G62" s="159">
        <f>[2]OTCHET!G412</f>
        <v>0</v>
      </c>
      <c r="H62" s="160">
        <f>[2]OTCHET!H412</f>
        <v>0</v>
      </c>
      <c r="I62" s="160">
        <f>[2]OTCHET!I412</f>
        <v>0</v>
      </c>
      <c r="J62" s="161">
        <f>[2]OTCHET!J412</f>
        <v>2451569</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-3494353</v>
      </c>
      <c r="F64" s="252">
        <f t="shared" si="7"/>
        <v>-39453</v>
      </c>
      <c r="G64" s="253">
        <f t="shared" si="7"/>
        <v>-960509</v>
      </c>
      <c r="H64" s="254">
        <f t="shared" si="7"/>
        <v>126904</v>
      </c>
      <c r="I64" s="254">
        <f t="shared" si="7"/>
        <v>745851</v>
      </c>
      <c r="J64" s="255">
        <f t="shared" si="7"/>
        <v>48301</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3494353</v>
      </c>
      <c r="F66" s="261">
        <f>SUM(+F68+F76+F77+F84+F85+F86+F89+F90+F91+F92+F93+F94+F95)</f>
        <v>39453</v>
      </c>
      <c r="G66" s="262">
        <f t="shared" ref="G66:J66" si="9">SUM(+G68+G76+G77+G84+G85+G86+G89+G90+G91+G92+G93+G94+G95)</f>
        <v>960509</v>
      </c>
      <c r="H66" s="263">
        <f>SUM(+H68+H76+H77+H84+H85+H86+H89+H90+H91+H92+H93+H94+H95)</f>
        <v>-126904</v>
      </c>
      <c r="I66" s="263">
        <f>SUM(+I68+I76+I77+I84+I85+I86+I89+I90+I91+I92+I93+I94+I95)</f>
        <v>-745851</v>
      </c>
      <c r="J66" s="264">
        <f>SUM(+J68+J76+J77+J84+J85+J86+J89+J90+J91+J92+J93+J94+J95)</f>
        <v>-48301</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J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J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-394268</v>
      </c>
      <c r="F86" s="231">
        <f>+F87+F88</f>
        <v>-90299</v>
      </c>
      <c r="G86" s="232">
        <f t="shared" ref="G86:J86" si="15">+G87+G88</f>
        <v>-38275</v>
      </c>
      <c r="H86" s="233">
        <f>+H87+H88</f>
        <v>-20325</v>
      </c>
      <c r="I86" s="233">
        <f>+I87+I88</f>
        <v>6879</v>
      </c>
      <c r="J86" s="234">
        <f>+J87+J88</f>
        <v>-38578</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-909</v>
      </c>
      <c r="H87" s="274">
        <f>+[2]OTCHET!H503+[2]OTCHET!H512+[2]OTCHET!H516+[2]OTCHET!H543</f>
        <v>0</v>
      </c>
      <c r="I87" s="274">
        <f>+[2]OTCHET!I503+[2]OTCHET!I512+[2]OTCHET!I516+[2]OTCHET!I543</f>
        <v>0</v>
      </c>
      <c r="J87" s="275">
        <f>+[2]OTCHET!J503+[2]OTCHET!J512+[2]OTCHET!J516+[2]OTCHET!J543</f>
        <v>909</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-394268</v>
      </c>
      <c r="F88" s="283">
        <f t="shared" si="1"/>
        <v>-90299</v>
      </c>
      <c r="G88" s="284">
        <f>+[2]OTCHET!G521+[2]OTCHET!G524+[2]OTCHET!G544</f>
        <v>-37366</v>
      </c>
      <c r="H88" s="285">
        <f>+[2]OTCHET!H521+[2]OTCHET!H524+[2]OTCHET!H544</f>
        <v>-20325</v>
      </c>
      <c r="I88" s="285">
        <f>+[2]OTCHET!I521+[2]OTCHET!I524+[2]OTCHET!I544</f>
        <v>6879</v>
      </c>
      <c r="J88" s="286">
        <f>+[2]OTCHET!J521+[2]OTCHET!J524+[2]OTCHET!J544</f>
        <v>-39487</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14497</v>
      </c>
      <c r="F89" s="223">
        <f t="shared" ref="F89:F96" si="17">+G89+H89+I89+J89</f>
        <v>4774</v>
      </c>
      <c r="G89" s="224">
        <f>[2]OTCHET!G531</f>
        <v>14497</v>
      </c>
      <c r="H89" s="225">
        <f>[2]OTCHET!H531</f>
        <v>0</v>
      </c>
      <c r="I89" s="225">
        <f>[2]OTCHET!I531</f>
        <v>0</v>
      </c>
      <c r="J89" s="226">
        <f>[2]OTCHET!J531</f>
        <v>-9723</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1240224</v>
      </c>
      <c r="F90" s="227">
        <f t="shared" si="17"/>
        <v>1240224</v>
      </c>
      <c r="G90" s="228">
        <f>+[2]OTCHET!G567+[2]OTCHET!G568+[2]OTCHET!G569+[2]OTCHET!G570+[2]OTCHET!G571+[2]OTCHET!G572</f>
        <v>0</v>
      </c>
      <c r="H90" s="229">
        <f>+[2]OTCHET!H567+[2]OTCHET!H568+[2]OTCHET!H569+[2]OTCHET!H570+[2]OTCHET!H571+[2]OTCHET!H572</f>
        <v>1240224</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-615224</v>
      </c>
      <c r="F91" s="135">
        <f t="shared" si="17"/>
        <v>-1525352</v>
      </c>
      <c r="G91" s="136">
        <f>+[2]OTCHET!G573+[2]OTCHET!G574+[2]OTCHET!G575+[2]OTCHET!G576+[2]OTCHET!G577+[2]OTCHET!G578+[2]OTCHET!G579</f>
        <v>-168228</v>
      </c>
      <c r="H91" s="137">
        <f>+[2]OTCHET!H573+[2]OTCHET!H574+[2]OTCHET!H575+[2]OTCHET!H576+[2]OTCHET!H577+[2]OTCHET!H578+[2]OTCHET!H579</f>
        <v>-1320629</v>
      </c>
      <c r="I91" s="137">
        <f>+[2]OTCHET!I573+[2]OTCHET!I574+[2]OTCHET!I575+[2]OTCHET!I576+[2]OTCHET!I577+[2]OTCHET!I578+[2]OTCHET!I579</f>
        <v>-36495</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4190148</v>
      </c>
      <c r="F93" s="135">
        <f t="shared" si="17"/>
        <v>4190148</v>
      </c>
      <c r="G93" s="136">
        <f>+[2]OTCHET!G587+[2]OTCHET!G588</f>
        <v>4190148</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-941024</v>
      </c>
      <c r="F94" s="135">
        <f t="shared" si="17"/>
        <v>-3780042</v>
      </c>
      <c r="G94" s="136">
        <f>+[2]OTCHET!G589+[2]OTCHET!G590</f>
        <v>-3780042</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742409</v>
      </c>
      <c r="H95" s="99">
        <f>[2]OTCHET!H591</f>
        <v>-26174</v>
      </c>
      <c r="I95" s="99">
        <f>[2]OTCHET!I591</f>
        <v>-716235</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26174</v>
      </c>
      <c r="H96" s="295">
        <f>+[2]OTCHET!H594</f>
        <v>-26174</v>
      </c>
      <c r="I96" s="295">
        <f>+[2]OTCHET!I594</f>
        <v>0</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f>+[2]OTCHET!F605</f>
        <v>0</v>
      </c>
      <c r="I107" s="305"/>
      <c r="J107" s="37">
        <f>+[2]OTCHET!B605</f>
        <v>44474</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Александра Кърпачева</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146" priority="21" stopIfTrue="1" operator="notEqual">
      <formula>0</formula>
    </cfRule>
  </conditionalFormatting>
  <conditionalFormatting sqref="E105:J105">
    <cfRule type="cellIs" dxfId="145" priority="20" stopIfTrue="1" operator="notEqual">
      <formula>0</formula>
    </cfRule>
  </conditionalFormatting>
  <conditionalFormatting sqref="G107:H107 B107">
    <cfRule type="cellIs" dxfId="144" priority="19" stopIfTrue="1" operator="equal">
      <formula>0</formula>
    </cfRule>
  </conditionalFormatting>
  <conditionalFormatting sqref="I114 E110">
    <cfRule type="cellIs" dxfId="143" priority="18" stopIfTrue="1" operator="equal">
      <formula>0</formula>
    </cfRule>
  </conditionalFormatting>
  <conditionalFormatting sqref="J107">
    <cfRule type="cellIs" dxfId="142" priority="17" stopIfTrue="1" operator="equal">
      <formula>0</formula>
    </cfRule>
  </conditionalFormatting>
  <conditionalFormatting sqref="E114:F114">
    <cfRule type="cellIs" dxfId="141" priority="16" stopIfTrue="1" operator="equal">
      <formula>0</formula>
    </cfRule>
  </conditionalFormatting>
  <conditionalFormatting sqref="F15">
    <cfRule type="cellIs" dxfId="140" priority="11" stopIfTrue="1" operator="equal">
      <formula>"Чужди средства"</formula>
    </cfRule>
    <cfRule type="cellIs" dxfId="139" priority="12" stopIfTrue="1" operator="equal">
      <formula>"СЕС - ДМП"</formula>
    </cfRule>
    <cfRule type="cellIs" dxfId="138" priority="13" stopIfTrue="1" operator="equal">
      <formula>"СЕС - РА"</formula>
    </cfRule>
    <cfRule type="cellIs" dxfId="137" priority="14" stopIfTrue="1" operator="equal">
      <formula>"СЕС - ДЕС"</formula>
    </cfRule>
    <cfRule type="cellIs" dxfId="136" priority="15" stopIfTrue="1" operator="equal">
      <formula>"СЕС - КСФ"</formula>
    </cfRule>
  </conditionalFormatting>
  <conditionalFormatting sqref="B105">
    <cfRule type="cellIs" dxfId="135" priority="10" stopIfTrue="1" operator="notEqual">
      <formula>0</formula>
    </cfRule>
  </conditionalFormatting>
  <conditionalFormatting sqref="I11:J11">
    <cfRule type="cellIs" dxfId="134" priority="6" stopIfTrue="1" operator="between">
      <formula>1000000000000</formula>
      <formula>9999999999999990</formula>
    </cfRule>
    <cfRule type="cellIs" dxfId="133" priority="7" stopIfTrue="1" operator="between">
      <formula>10000000000</formula>
      <formula>999999999999</formula>
    </cfRule>
    <cfRule type="cellIs" dxfId="132" priority="8" stopIfTrue="1" operator="between">
      <formula>1000000</formula>
      <formula>99999999</formula>
    </cfRule>
    <cfRule type="cellIs" dxfId="131" priority="9" stopIfTrue="1" operator="between">
      <formula>100</formula>
      <formula>9999</formula>
    </cfRule>
  </conditionalFormatting>
  <conditionalFormatting sqref="E15">
    <cfRule type="cellIs" dxfId="130" priority="1" stopIfTrue="1" operator="equal">
      <formula>"Чужди средства"</formula>
    </cfRule>
    <cfRule type="cellIs" dxfId="129" priority="2" stopIfTrue="1" operator="equal">
      <formula>"СЕС - ДМП"</formula>
    </cfRule>
    <cfRule type="cellIs" dxfId="128" priority="3" stopIfTrue="1" operator="equal">
      <formula>"СЕС - РА"</formula>
    </cfRule>
    <cfRule type="cellIs" dxfId="127" priority="4" stopIfTrue="1" operator="equal">
      <formula>"СЕС - ДЕС"</formula>
    </cfRule>
    <cfRule type="cellIs" dxfId="126"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B6" sqref="B6:J1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44469</v>
      </c>
      <c r="G11" s="35" t="s">
        <v>1</v>
      </c>
      <c r="H11" s="36">
        <f>+[3]OTCHET!H9</f>
        <v>455464</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161</v>
      </c>
      <c r="F17" s="786"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J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J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J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706</v>
      </c>
      <c r="G86" s="232">
        <f t="shared" ref="G86:J86" si="15">+G87+G88</f>
        <v>226</v>
      </c>
      <c r="H86" s="233">
        <f>+H87+H88</f>
        <v>0</v>
      </c>
      <c r="I86" s="233">
        <f>+I87+I88</f>
        <v>480</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706</v>
      </c>
      <c r="G88" s="284">
        <f>+[3]OTCHET!G521+[3]OTCHET!G524+[3]OTCHET!G544</f>
        <v>226</v>
      </c>
      <c r="H88" s="285">
        <f>+[3]OTCHET!H521+[3]OTCHET!H524+[3]OTCHET!H544</f>
        <v>0</v>
      </c>
      <c r="I88" s="285">
        <f>+[3]OTCHET!I521+[3]OTCHET!I524+[3]OTCHET!I544</f>
        <v>480</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54630</v>
      </c>
      <c r="G90" s="228">
        <f>+[3]OTCHET!G567+[3]OTCHET!G568+[3]OTCHET!G569+[3]OTCHET!G570+[3]OTCHET!G571+[3]OTCHET!G572</f>
        <v>54630</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-55336</v>
      </c>
      <c r="G91" s="136">
        <f>+[3]OTCHET!G573+[3]OTCHET!G574+[3]OTCHET!G575+[3]OTCHET!G576+[3]OTCHET!G577+[3]OTCHET!G578+[3]OTCHET!G579</f>
        <v>-55336</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480</v>
      </c>
      <c r="H95" s="99">
        <f>[3]OTCHET!H591</f>
        <v>0</v>
      </c>
      <c r="I95" s="99">
        <f>[3]OTCHET!I591</f>
        <v>-480</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032/654304</v>
      </c>
      <c r="H107" s="31" t="str">
        <f>+[3]OTCHET!F605</f>
        <v>032/654304</v>
      </c>
      <c r="I107" s="305"/>
      <c r="J107" s="37">
        <f>+[3]OTCHET!B605</f>
        <v>44474</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125" priority="21" stopIfTrue="1" operator="notEqual">
      <formula>0</formula>
    </cfRule>
  </conditionalFormatting>
  <conditionalFormatting sqref="E105:J105">
    <cfRule type="cellIs" dxfId="124" priority="20" stopIfTrue="1" operator="notEqual">
      <formula>0</formula>
    </cfRule>
  </conditionalFormatting>
  <conditionalFormatting sqref="G107:H107 B107">
    <cfRule type="cellIs" dxfId="123" priority="19" stopIfTrue="1" operator="equal">
      <formula>0</formula>
    </cfRule>
  </conditionalFormatting>
  <conditionalFormatting sqref="I114 E110">
    <cfRule type="cellIs" dxfId="122" priority="18" stopIfTrue="1" operator="equal">
      <formula>0</formula>
    </cfRule>
  </conditionalFormatting>
  <conditionalFormatting sqref="J107">
    <cfRule type="cellIs" dxfId="121" priority="17" stopIfTrue="1" operator="equal">
      <formula>0</formula>
    </cfRule>
  </conditionalFormatting>
  <conditionalFormatting sqref="E114:F114">
    <cfRule type="cellIs" dxfId="120" priority="16" stopIfTrue="1" operator="equal">
      <formula>0</formula>
    </cfRule>
  </conditionalFormatting>
  <conditionalFormatting sqref="F15">
    <cfRule type="cellIs" dxfId="119" priority="11" stopIfTrue="1" operator="equal">
      <formula>"Чужди средства"</formula>
    </cfRule>
    <cfRule type="cellIs" dxfId="118" priority="12" stopIfTrue="1" operator="equal">
      <formula>"СЕС - ДМП"</formula>
    </cfRule>
    <cfRule type="cellIs" dxfId="117" priority="13" stopIfTrue="1" operator="equal">
      <formula>"СЕС - РА"</formula>
    </cfRule>
    <cfRule type="cellIs" dxfId="116" priority="14" stopIfTrue="1" operator="equal">
      <formula>"СЕС - ДЕС"</formula>
    </cfRule>
    <cfRule type="cellIs" dxfId="115" priority="15" stopIfTrue="1" operator="equal">
      <formula>"СЕС - КСФ"</formula>
    </cfRule>
  </conditionalFormatting>
  <conditionalFormatting sqref="B105">
    <cfRule type="cellIs" dxfId="114" priority="10" stopIfTrue="1" operator="notEqual">
      <formula>0</formula>
    </cfRule>
  </conditionalFormatting>
  <conditionalFormatting sqref="I11:J11">
    <cfRule type="cellIs" dxfId="113" priority="6" stopIfTrue="1" operator="between">
      <formula>1000000000000</formula>
      <formula>9999999999999990</formula>
    </cfRule>
    <cfRule type="cellIs" dxfId="112" priority="7" stopIfTrue="1" operator="between">
      <formula>10000000000</formula>
      <formula>999999999999</formula>
    </cfRule>
    <cfRule type="cellIs" dxfId="111" priority="8" stopIfTrue="1" operator="between">
      <formula>1000000</formula>
      <formula>99999999</formula>
    </cfRule>
    <cfRule type="cellIs" dxfId="110" priority="9" stopIfTrue="1" operator="between">
      <formula>100</formula>
      <formula>9999</formula>
    </cfRule>
  </conditionalFormatting>
  <conditionalFormatting sqref="E15">
    <cfRule type="cellIs" dxfId="109" priority="1" stopIfTrue="1" operator="equal">
      <formula>"Чужди средства"</formula>
    </cfRule>
    <cfRule type="cellIs" dxfId="108" priority="2" stopIfTrue="1" operator="equal">
      <formula>"СЕС - ДМП"</formula>
    </cfRule>
    <cfRule type="cellIs" dxfId="107" priority="3" stopIfTrue="1" operator="equal">
      <formula>"СЕС - РА"</formula>
    </cfRule>
    <cfRule type="cellIs" dxfId="106" priority="4" stopIfTrue="1" operator="equal">
      <formula>"СЕС - ДЕС"</formula>
    </cfRule>
    <cfRule type="cellIs" dxfId="105"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B6" sqref="B6:J114"/>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 - Пловдив</v>
      </c>
      <c r="C11" s="685"/>
      <c r="D11" s="685"/>
      <c r="E11" s="686" t="s">
        <v>0</v>
      </c>
      <c r="F11" s="687">
        <f>[4]OTCHET!F9</f>
        <v>44469</v>
      </c>
      <c r="G11" s="688" t="s">
        <v>1</v>
      </c>
      <c r="H11" s="689">
        <f>+[4]OTCHET!H9</f>
        <v>455464</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161</v>
      </c>
      <c r="F17" s="796" t="s">
        <v>162</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163</v>
      </c>
      <c r="L18" s="619" t="s">
        <v>163</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164</v>
      </c>
      <c r="L20" s="622" t="s">
        <v>165</v>
      </c>
      <c r="M20" s="622" t="s">
        <v>165</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437971</v>
      </c>
      <c r="G22" s="366">
        <f t="shared" si="0"/>
        <v>0</v>
      </c>
      <c r="H22" s="367">
        <f t="shared" si="0"/>
        <v>0</v>
      </c>
      <c r="I22" s="367">
        <f t="shared" si="0"/>
        <v>0</v>
      </c>
      <c r="J22" s="368">
        <f t="shared" si="0"/>
        <v>437971</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-703</v>
      </c>
      <c r="G25" s="381">
        <f t="shared" ref="G25:J25" si="2">+G26+G30+G31+G32+G33</f>
        <v>0</v>
      </c>
      <c r="H25" s="382">
        <f>+H26+H30+H31+H32+H33</f>
        <v>0</v>
      </c>
      <c r="I25" s="382">
        <f>+I26+I30+I31+I32+I33</f>
        <v>0</v>
      </c>
      <c r="J25" s="383">
        <f>+J26+J30+J31+J32+J33</f>
        <v>-703</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-703</v>
      </c>
      <c r="G32" s="414">
        <f>[4]OTCHET!G112+[4]OTCHET!G121+[4]OTCHET!G137+[4]OTCHET!G138</f>
        <v>0</v>
      </c>
      <c r="H32" s="415">
        <f>[4]OTCHET!H112+[4]OTCHET!H121+[4]OTCHET!H137+[4]OTCHET!H138</f>
        <v>0</v>
      </c>
      <c r="I32" s="415">
        <f>[4]OTCHET!I112+[4]OTCHET!I121+[4]OTCHET!I137+[4]OTCHET!I138</f>
        <v>0</v>
      </c>
      <c r="J32" s="416">
        <f>[4]OTCHET!J112+[4]OTCHET!J121+[4]OTCHET!J137+[4]OTCHET!J138</f>
        <v>-703</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438674</v>
      </c>
      <c r="G37" s="437">
        <f>[4]OTCHET!G142+[4]OTCHET!G151+[4]OTCHET!G160</f>
        <v>0</v>
      </c>
      <c r="H37" s="438">
        <f>[4]OTCHET!H142+[4]OTCHET!H151+[4]OTCHET!H160</f>
        <v>0</v>
      </c>
      <c r="I37" s="438">
        <f>[4]OTCHET!I142+[4]OTCHET!I151+[4]OTCHET!I160</f>
        <v>0</v>
      </c>
      <c r="J37" s="439">
        <f>[4]OTCHET!J142+[4]OTCHET!J151+[4]OTCHET!J160</f>
        <v>438674</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549222</v>
      </c>
      <c r="G38" s="442">
        <f t="shared" si="4"/>
        <v>0</v>
      </c>
      <c r="H38" s="443">
        <f t="shared" si="4"/>
        <v>0</v>
      </c>
      <c r="I38" s="443">
        <f t="shared" si="4"/>
        <v>0</v>
      </c>
      <c r="J38" s="444">
        <f t="shared" si="4"/>
        <v>549222</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247127</v>
      </c>
      <c r="G39" s="448">
        <f t="shared" si="5"/>
        <v>0</v>
      </c>
      <c r="H39" s="449">
        <f t="shared" si="5"/>
        <v>0</v>
      </c>
      <c r="I39" s="449">
        <f t="shared" si="5"/>
        <v>0</v>
      </c>
      <c r="J39" s="450">
        <f t="shared" si="5"/>
        <v>247127</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24512</v>
      </c>
      <c r="G40" s="455">
        <f>[4]OTCHET!G187</f>
        <v>0</v>
      </c>
      <c r="H40" s="456">
        <f>[4]OTCHET!H187</f>
        <v>0</v>
      </c>
      <c r="I40" s="456">
        <f>[4]OTCHET!I187</f>
        <v>0</v>
      </c>
      <c r="J40" s="457">
        <f>[4]OTCHET!J187</f>
        <v>24512</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213613</v>
      </c>
      <c r="G41" s="462">
        <f>[4]OTCHET!G190</f>
        <v>0</v>
      </c>
      <c r="H41" s="463">
        <f>[4]OTCHET!H190</f>
        <v>0</v>
      </c>
      <c r="I41" s="463">
        <f>[4]OTCHET!I190</f>
        <v>0</v>
      </c>
      <c r="J41" s="464">
        <f>[4]OTCHET!J190</f>
        <v>213613</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9002</v>
      </c>
      <c r="G42" s="469">
        <f>+[4]OTCHET!G196+[4]OTCHET!G204</f>
        <v>0</v>
      </c>
      <c r="H42" s="470">
        <f>+[4]OTCHET!H196+[4]OTCHET!H204</f>
        <v>0</v>
      </c>
      <c r="I42" s="470">
        <f>+[4]OTCHET!I196+[4]OTCHET!I204</f>
        <v>0</v>
      </c>
      <c r="J42" s="471">
        <f>+[4]OTCHET!J196+[4]OTCHET!J204</f>
        <v>9002</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65965</v>
      </c>
      <c r="G43" s="475">
        <f>+[4]OTCHET!G205+[4]OTCHET!G223+[4]OTCHET!G271</f>
        <v>0</v>
      </c>
      <c r="H43" s="476">
        <f>+[4]OTCHET!H205+[4]OTCHET!H223+[4]OTCHET!H271</f>
        <v>0</v>
      </c>
      <c r="I43" s="476">
        <f>+[4]OTCHET!I205+[4]OTCHET!I223+[4]OTCHET!I271</f>
        <v>0</v>
      </c>
      <c r="J43" s="477">
        <f>+[4]OTCHET!J205+[4]OTCHET!J223+[4]OTCHET!J271</f>
        <v>65965</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151830</v>
      </c>
      <c r="G46" s="475">
        <f>+[4]OTCHET!G255+[4]OTCHET!G256+[4]OTCHET!G257+[4]OTCHET!G258</f>
        <v>0</v>
      </c>
      <c r="H46" s="476">
        <f>+[4]OTCHET!H255+[4]OTCHET!H256+[4]OTCHET!H257+[4]OTCHET!H258</f>
        <v>0</v>
      </c>
      <c r="I46" s="476">
        <f>+[4]OTCHET!I255+[4]OTCHET!I256+[4]OTCHET!I257+[4]OTCHET!I258</f>
        <v>0</v>
      </c>
      <c r="J46" s="477">
        <f>+[4]OTCHET!J255+[4]OTCHET!J256+[4]OTCHET!J257+[4]OTCHET!J258</f>
        <v>151830</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84300</v>
      </c>
      <c r="G49" s="414">
        <f>[4]OTCHET!G275+[4]OTCHET!G276+[4]OTCHET!G284+[4]OTCHET!G287</f>
        <v>0</v>
      </c>
      <c r="H49" s="415">
        <f>[4]OTCHET!H275+[4]OTCHET!H276+[4]OTCHET!H284+[4]OTCHET!H287</f>
        <v>0</v>
      </c>
      <c r="I49" s="415">
        <f>[4]OTCHET!I275+[4]OTCHET!I276+[4]OTCHET!I284+[4]OTCHET!I287</f>
        <v>0</v>
      </c>
      <c r="J49" s="416">
        <f>[4]OTCHET!J275+[4]OTCHET!J276+[4]OTCHET!J284+[4]OTCHET!J287</f>
        <v>84300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0</v>
      </c>
      <c r="G51" s="376">
        <f>+[4]OTCHET!G272</f>
        <v>0</v>
      </c>
      <c r="H51" s="377">
        <f>+[4]OTCHET!H272</f>
        <v>0</v>
      </c>
      <c r="I51" s="377">
        <f>+[4]OTCHET!I272</f>
        <v>0</v>
      </c>
      <c r="J51" s="378">
        <f>+[4]OTCHET!J272</f>
        <v>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54419</v>
      </c>
      <c r="G56" s="508">
        <f t="shared" si="6"/>
        <v>0</v>
      </c>
      <c r="H56" s="509">
        <f t="shared" si="6"/>
        <v>0</v>
      </c>
      <c r="I56" s="510">
        <f t="shared" si="6"/>
        <v>0</v>
      </c>
      <c r="J56" s="511">
        <f t="shared" si="6"/>
        <v>54419</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54419</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54419</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-56832</v>
      </c>
      <c r="G64" s="542">
        <f t="shared" si="7"/>
        <v>0</v>
      </c>
      <c r="H64" s="543">
        <f t="shared" si="7"/>
        <v>0</v>
      </c>
      <c r="I64" s="543">
        <f t="shared" si="7"/>
        <v>0</v>
      </c>
      <c r="J64" s="544">
        <f t="shared" si="7"/>
        <v>-56832</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56832</v>
      </c>
      <c r="G66" s="551">
        <f t="shared" ref="G66:J66" si="9">SUM(+G68+G76+G77+G84+G85+G86+G89+G90+G91+G92+G93+G94+G95)</f>
        <v>0</v>
      </c>
      <c r="H66" s="552">
        <f>SUM(+H68+H76+H77+H84+H85+H86+H89+H90+H91+H92+H93+H94+H95)</f>
        <v>0</v>
      </c>
      <c r="I66" s="552">
        <f>SUM(+I68+I76+I77+I84+I85+I86+I89+I90+I91+I92+I93+I94+I95)</f>
        <v>0</v>
      </c>
      <c r="J66" s="553">
        <f>SUM(+J68+J76+J77+J84+J85+J86+J89+J90+J91+J92+J93+J94+J95)</f>
        <v>56832</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J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J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50833</v>
      </c>
      <c r="G86" s="521">
        <f t="shared" ref="G86:J86" si="15">+G87+G88</f>
        <v>0</v>
      </c>
      <c r="H86" s="522">
        <f>+H87+H88</f>
        <v>0</v>
      </c>
      <c r="I86" s="522">
        <f>+I87+I88</f>
        <v>0</v>
      </c>
      <c r="J86" s="523">
        <f>+J87+J88</f>
        <v>50833</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50833</v>
      </c>
      <c r="G88" s="437">
        <f>+[4]OTCHET!G521+[4]OTCHET!G524+[4]OTCHET!G544</f>
        <v>0</v>
      </c>
      <c r="H88" s="438">
        <f>+[4]OTCHET!H521+[4]OTCHET!H524+[4]OTCHET!H544</f>
        <v>0</v>
      </c>
      <c r="I88" s="438">
        <f>+[4]OTCHET!I521+[4]OTCHET!I524+[4]OTCHET!I544</f>
        <v>0</v>
      </c>
      <c r="J88" s="439">
        <f>+[4]OTCHET!J521+[4]OTCHET!J524+[4]OTCHET!J544</f>
        <v>50833</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5999</v>
      </c>
      <c r="G89" s="513">
        <f>[4]OTCHET!G531</f>
        <v>0</v>
      </c>
      <c r="H89" s="514">
        <f>[4]OTCHET!H531</f>
        <v>0</v>
      </c>
      <c r="I89" s="514">
        <f>[4]OTCHET!I531</f>
        <v>0</v>
      </c>
      <c r="J89" s="515">
        <f>[4]OTCHET!J531</f>
        <v>5999</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166</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167</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168</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169</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170</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168</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169</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032/654331</v>
      </c>
      <c r="H107" s="580" t="str">
        <f>+[4]OTCHET!F605</f>
        <v>032/654420</v>
      </c>
      <c r="I107" s="581"/>
      <c r="J107" s="582">
        <f>+[4]OTCHET!B605</f>
        <v>44474</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Александра Кърпачева</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Иванка Налджиян</v>
      </c>
      <c r="F114" s="789"/>
      <c r="G114" s="596"/>
      <c r="H114" s="322"/>
      <c r="I114" s="789" t="str">
        <f>+[4]OTCHET!G603</f>
        <v>проф.д-р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G107:H107 B107">
    <cfRule type="cellIs" dxfId="83" priority="19" stopIfTrue="1" operator="equal">
      <formula>0</formula>
    </cfRule>
  </conditionalFormatting>
  <conditionalFormatting sqref="I114 E110">
    <cfRule type="cellIs" dxfId="82" priority="18" stopIfTrue="1" operator="equal">
      <formula>0</formula>
    </cfRule>
  </conditionalFormatting>
  <conditionalFormatting sqref="J107">
    <cfRule type="cellIs" dxfId="81" priority="17" stopIfTrue="1" operator="equal">
      <formula>0</formula>
    </cfRule>
  </conditionalFormatting>
  <conditionalFormatting sqref="E114:F114">
    <cfRule type="cellIs" dxfId="80" priority="16" stopIfTrue="1" operator="equal">
      <formula>0</formula>
    </cfRule>
  </conditionalFormatting>
  <conditionalFormatting sqref="F15">
    <cfRule type="cellIs" dxfId="79" priority="11" stopIfTrue="1" operator="equal">
      <formula>"Чужди средства"</formula>
    </cfRule>
    <cfRule type="cellIs" dxfId="78" priority="12" stopIfTrue="1" operator="equal">
      <formula>"СЕС - ДМП"</formula>
    </cfRule>
    <cfRule type="cellIs" dxfId="77" priority="13" stopIfTrue="1" operator="equal">
      <formula>"СЕС - РА"</formula>
    </cfRule>
    <cfRule type="cellIs" dxfId="76" priority="14" stopIfTrue="1" operator="equal">
      <formula>"СЕС - ДЕС"</formula>
    </cfRule>
    <cfRule type="cellIs" dxfId="75" priority="15" stopIfTrue="1" operator="equal">
      <formula>"СЕС - КСФ"</formula>
    </cfRule>
  </conditionalFormatting>
  <conditionalFormatting sqref="B105">
    <cfRule type="cellIs" dxfId="74" priority="10" stopIfTrue="1" operator="notEqual">
      <formula>0</formula>
    </cfRule>
  </conditionalFormatting>
  <conditionalFormatting sqref="E15">
    <cfRule type="cellIs" dxfId="73" priority="1" stopIfTrue="1" operator="equal">
      <formula>"Чужди средства"</formula>
    </cfRule>
    <cfRule type="cellIs" dxfId="72" priority="2" stopIfTrue="1" operator="equal">
      <formula>"СЕС - ДМП"</formula>
    </cfRule>
    <cfRule type="cellIs" dxfId="71" priority="3" stopIfTrue="1" operator="equal">
      <formula>"СЕС - РА"</formula>
    </cfRule>
    <cfRule type="cellIs" dxfId="70" priority="4" stopIfTrue="1" operator="equal">
      <formula>"СЕС - ДЕС"</formula>
    </cfRule>
    <cfRule type="cellIs" dxfId="69" priority="5" stopIfTrue="1" operator="equal">
      <formula>"СЕС - КСФ"</formula>
    </cfRule>
  </conditionalFormatting>
  <conditionalFormatting sqref="E65:J65">
    <cfRule type="cellIs" dxfId="68" priority="21" stopIfTrue="1" operator="notEqual">
      <formula>0</formula>
    </cfRule>
  </conditionalFormatting>
  <conditionalFormatting sqref="E105:J105">
    <cfRule type="cellIs" dxfId="67" priority="20" stopIfTrue="1" operator="notEqual">
      <formula>0</formula>
    </cfRule>
  </conditionalFormatting>
  <conditionalFormatting sqref="I11:J11">
    <cfRule type="cellIs" dxfId="66" priority="6" stopIfTrue="1" operator="between">
      <formula>1000000000000</formula>
      <formula>9999999999999990</formula>
    </cfRule>
    <cfRule type="cellIs" dxfId="65" priority="7" stopIfTrue="1" operator="between">
      <formula>10000000000</formula>
      <formula>999999999999</formula>
    </cfRule>
    <cfRule type="cellIs" dxfId="64" priority="8" stopIfTrue="1" operator="between">
      <formula>1000000</formula>
      <formula>99999999</formula>
    </cfRule>
    <cfRule type="cellIs" dxfId="63" priority="9"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0" zoomScale="60" zoomScaleNormal="60" workbookViewId="0">
      <selection activeCell="B6" sqref="B6:N1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v>
      </c>
      <c r="C11" s="11"/>
      <c r="D11" s="11"/>
      <c r="E11" s="12" t="s">
        <v>0</v>
      </c>
      <c r="F11" s="34">
        <f>[5]OTCHET!F9</f>
        <v>44469</v>
      </c>
      <c r="G11" s="35" t="s">
        <v>1</v>
      </c>
      <c r="H11" s="36">
        <f>+[5]OTCHET!H9</f>
        <v>455464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161</v>
      </c>
      <c r="F17" s="786"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M25" si="2">+G26+G30+G31+G32+G33</f>
        <v>0</v>
      </c>
      <c r="H25" s="104">
        <f>+H26+H30+H31+H32+H33</f>
        <v>0</v>
      </c>
      <c r="I25" s="104">
        <f>+I26+I30+I31+I32+I33</f>
        <v>0</v>
      </c>
      <c r="J25" s="105">
        <f>+J26+J30+J31+J32+J33</f>
        <v>0</v>
      </c>
      <c r="K25" s="627">
        <f t="shared" si="2"/>
        <v>0</v>
      </c>
      <c r="L25" s="627">
        <f t="shared" si="2"/>
        <v>0</v>
      </c>
      <c r="M25" s="627">
        <f t="shared" si="2"/>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0</v>
      </c>
      <c r="G37" s="159">
        <f>[5]OTCHET!G142+[5]OTCHET!G151+[5]OTCHET!G160</f>
        <v>0</v>
      </c>
      <c r="H37" s="160">
        <f>[5]OTCHET!H142+[5]OTCHET!H151+[5]OTCHET!H160</f>
        <v>0</v>
      </c>
      <c r="I37" s="160">
        <f>[5]OTCHET!I142+[5]OTCHET!I151+[5]OTCHET!I160</f>
        <v>0</v>
      </c>
      <c r="J37" s="161">
        <f>[5]OTCHET!J142+[5]OTCHET!J151+[5]OTCHET!J160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3">E39+E43+E44+E46+SUM(E48:E52)+E55</f>
        <v>0</v>
      </c>
      <c r="F38" s="165">
        <f t="shared" si="3"/>
        <v>141956</v>
      </c>
      <c r="G38" s="166">
        <f t="shared" si="3"/>
        <v>0</v>
      </c>
      <c r="H38" s="167">
        <f t="shared" si="3"/>
        <v>0</v>
      </c>
      <c r="I38" s="167">
        <f t="shared" si="3"/>
        <v>0</v>
      </c>
      <c r="J38" s="168">
        <f t="shared" si="3"/>
        <v>141956</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4">SUM(E40:E42)</f>
        <v>0</v>
      </c>
      <c r="F39" s="171">
        <f t="shared" si="4"/>
        <v>52715</v>
      </c>
      <c r="G39" s="172">
        <f t="shared" si="4"/>
        <v>0</v>
      </c>
      <c r="H39" s="173">
        <f t="shared" si="4"/>
        <v>0</v>
      </c>
      <c r="I39" s="173">
        <f t="shared" si="4"/>
        <v>0</v>
      </c>
      <c r="J39" s="174">
        <f t="shared" si="4"/>
        <v>52715</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22617</v>
      </c>
      <c r="G40" s="45">
        <f>[5]OTCHET!G187</f>
        <v>0</v>
      </c>
      <c r="H40" s="39">
        <f>[5]OTCHET!H187</f>
        <v>0</v>
      </c>
      <c r="I40" s="39">
        <f>[5]OTCHET!I187</f>
        <v>0</v>
      </c>
      <c r="J40" s="40">
        <f>[5]OTCHET!J187</f>
        <v>22617</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24893</v>
      </c>
      <c r="G41" s="46">
        <f>[5]OTCHET!G190</f>
        <v>0</v>
      </c>
      <c r="H41" s="41">
        <f>[5]OTCHET!H190</f>
        <v>0</v>
      </c>
      <c r="I41" s="41">
        <f>[5]OTCHET!I190</f>
        <v>0</v>
      </c>
      <c r="J41" s="42">
        <f>[5]OTCHET!J190</f>
        <v>24893</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5205</v>
      </c>
      <c r="G42" s="47">
        <f>+[5]OTCHET!G196+[5]OTCHET!G204</f>
        <v>0</v>
      </c>
      <c r="H42" s="43">
        <f>+[5]OTCHET!H196+[5]OTCHET!H204</f>
        <v>0</v>
      </c>
      <c r="I42" s="43">
        <f>+[5]OTCHET!I196+[5]OTCHET!I204</f>
        <v>0</v>
      </c>
      <c r="J42" s="44">
        <f>+[5]OTCHET!J196+[5]OTCHET!J204</f>
        <v>5205</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441</v>
      </c>
      <c r="G43" s="187">
        <f>+[5]OTCHET!G205+[5]OTCHET!G223+[5]OTCHET!G271</f>
        <v>0</v>
      </c>
      <c r="H43" s="188">
        <f>+[5]OTCHET!H205+[5]OTCHET!H223+[5]OTCHET!H271</f>
        <v>0</v>
      </c>
      <c r="I43" s="188">
        <f>+[5]OTCHET!I205+[5]OTCHET!I223+[5]OTCHET!I271</f>
        <v>0</v>
      </c>
      <c r="J43" s="189">
        <f>+[5]OTCHET!J205+[5]OTCHET!J223+[5]OTCHET!J271</f>
        <v>441</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88800</v>
      </c>
      <c r="G46" s="187">
        <f>+[5]OTCHET!G255+[5]OTCHET!G256+[5]OTCHET!G257+[5]OTCHET!G258</f>
        <v>0</v>
      </c>
      <c r="H46" s="188">
        <f>+[5]OTCHET!H255+[5]OTCHET!H256+[5]OTCHET!H257+[5]OTCHET!H258</f>
        <v>0</v>
      </c>
      <c r="I46" s="188">
        <f>+[5]OTCHET!I255+[5]OTCHET!I256+[5]OTCHET!I257+[5]OTCHET!I258</f>
        <v>0</v>
      </c>
      <c r="J46" s="189">
        <f>+[5]OTCHET!J255+[5]OTCHET!J256+[5]OTCHET!J257+[5]OTCHET!J258</f>
        <v>88800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88800</v>
      </c>
      <c r="G47" s="193">
        <f>+[5]OTCHET!G256</f>
        <v>0</v>
      </c>
      <c r="H47" s="194">
        <f>+[5]OTCHET!H256</f>
        <v>0</v>
      </c>
      <c r="I47" s="19">
        <f>+[5]OTCHET!I256</f>
        <v>0</v>
      </c>
      <c r="J47" s="195">
        <f>+[5]OTCHET!J256</f>
        <v>88800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5">+E57+E58+E62</f>
        <v>0</v>
      </c>
      <c r="F56" s="219">
        <f t="shared" si="5"/>
        <v>100720</v>
      </c>
      <c r="G56" s="220">
        <f t="shared" si="5"/>
        <v>0</v>
      </c>
      <c r="H56" s="221">
        <f t="shared" si="5"/>
        <v>0</v>
      </c>
      <c r="I56" s="21">
        <f t="shared" si="5"/>
        <v>0</v>
      </c>
      <c r="J56" s="222">
        <f t="shared" si="5"/>
        <v>100720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100720</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100720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6">+E22-E38+E56-E63</f>
        <v>0</v>
      </c>
      <c r="F64" s="252">
        <f t="shared" si="6"/>
        <v>-41236</v>
      </c>
      <c r="G64" s="253">
        <f t="shared" si="6"/>
        <v>0</v>
      </c>
      <c r="H64" s="254">
        <f t="shared" si="6"/>
        <v>0</v>
      </c>
      <c r="I64" s="254">
        <f t="shared" si="6"/>
        <v>0</v>
      </c>
      <c r="J64" s="255">
        <f t="shared" si="6"/>
        <v>-41236</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7">+E$64+E$66</f>
        <v>0</v>
      </c>
      <c r="F65" s="257">
        <f t="shared" si="7"/>
        <v>0</v>
      </c>
      <c r="G65" s="258">
        <f t="shared" si="7"/>
        <v>0</v>
      </c>
      <c r="H65" s="258">
        <f t="shared" si="7"/>
        <v>0</v>
      </c>
      <c r="I65" s="258">
        <f t="shared" si="7"/>
        <v>0</v>
      </c>
      <c r="J65" s="259">
        <f t="shared" si="7"/>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41236</v>
      </c>
      <c r="G66" s="262">
        <f t="shared" ref="G66:L66" si="8">SUM(+G68+G76+G77+G84+G85+G86+G89+G90+G91+G92+G93+G94+G95)</f>
        <v>0</v>
      </c>
      <c r="H66" s="263">
        <f>SUM(+H68+H76+H77+H84+H85+H86+H89+H90+H91+H92+H93+H94+H95)</f>
        <v>0</v>
      </c>
      <c r="I66" s="263">
        <f>SUM(+I68+I76+I77+I84+I85+I86+I89+I90+I91+I92+I93+I94+I95)</f>
        <v>0</v>
      </c>
      <c r="J66" s="264">
        <f>SUM(+J68+J76+J77+J84+J85+J86+J89+J90+J91+J92+J93+J94+J95)</f>
        <v>41236</v>
      </c>
      <c r="K66" s="655" t="e">
        <f t="shared" si="8"/>
        <v>#REF!</v>
      </c>
      <c r="L66" s="655" t="e">
        <f t="shared" si="8"/>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M68" si="9">SUM(G69:G75)</f>
        <v>0</v>
      </c>
      <c r="H68" s="233">
        <f>SUM(H69:H75)</f>
        <v>0</v>
      </c>
      <c r="I68" s="233">
        <f>SUM(I69:I75)</f>
        <v>0</v>
      </c>
      <c r="J68" s="234">
        <f>SUM(J69:J75)</f>
        <v>0</v>
      </c>
      <c r="K68" s="658" t="e">
        <f t="shared" si="9"/>
        <v>#REF!</v>
      </c>
      <c r="L68" s="658" t="e">
        <f t="shared" si="9"/>
        <v>#REF!</v>
      </c>
      <c r="M68" s="658" t="e">
        <f t="shared" si="9"/>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M77" si="10">SUM(G78:G83)</f>
        <v>0</v>
      </c>
      <c r="H77" s="233">
        <f>SUM(H78:H83)</f>
        <v>0</v>
      </c>
      <c r="I77" s="233">
        <f>SUM(I78:I83)</f>
        <v>0</v>
      </c>
      <c r="J77" s="234">
        <f>SUM(J78:J83)</f>
        <v>0</v>
      </c>
      <c r="K77" s="663">
        <f t="shared" si="10"/>
        <v>0</v>
      </c>
      <c r="L77" s="663">
        <f t="shared" si="10"/>
        <v>0</v>
      </c>
      <c r="M77" s="663">
        <f t="shared" si="10"/>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41236</v>
      </c>
      <c r="G86" s="232">
        <f t="shared" ref="G86:M86" si="11">+G87+G88</f>
        <v>0</v>
      </c>
      <c r="H86" s="233">
        <f>+H87+H88</f>
        <v>0</v>
      </c>
      <c r="I86" s="233">
        <f>+I87+I88</f>
        <v>0</v>
      </c>
      <c r="J86" s="234">
        <f>+J87+J88</f>
        <v>41236</v>
      </c>
      <c r="K86" s="663">
        <f t="shared" si="11"/>
        <v>0</v>
      </c>
      <c r="L86" s="663">
        <f t="shared" si="11"/>
        <v>0</v>
      </c>
      <c r="M86" s="663">
        <f t="shared" si="11"/>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41236</v>
      </c>
      <c r="G88" s="284">
        <f>+[5]OTCHET!G521+[5]OTCHET!G524+[5]OTCHET!G544</f>
        <v>0</v>
      </c>
      <c r="H88" s="285">
        <f>+[5]OTCHET!H521+[5]OTCHET!H524+[5]OTCHET!H544</f>
        <v>0</v>
      </c>
      <c r="I88" s="285">
        <f>+[5]OTCHET!I521+[5]OTCHET!I524+[5]OTCHET!I544</f>
        <v>0</v>
      </c>
      <c r="J88" s="286">
        <f>+[5]OTCHET!J521+[5]OTCHET!J524+[5]OTCHET!J544</f>
        <v>41236</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2">+G89+H89+I89+J89</f>
        <v>0</v>
      </c>
      <c r="G89" s="224">
        <f>[5]OTCHET!G531</f>
        <v>0</v>
      </c>
      <c r="H89" s="225">
        <f>[5]OTCHET!H531</f>
        <v>0</v>
      </c>
      <c r="I89" s="225">
        <f>[5]OTCHET!I531</f>
        <v>0</v>
      </c>
      <c r="J89" s="226">
        <f>[5]OTCHET!J531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2"/>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2"/>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2"/>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2"/>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2"/>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2"/>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2"/>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3">+E$64+E$66</f>
        <v>0</v>
      </c>
      <c r="F105" s="298">
        <f t="shared" si="13"/>
        <v>0</v>
      </c>
      <c r="G105" s="299">
        <f t="shared" si="13"/>
        <v>0</v>
      </c>
      <c r="H105" s="299">
        <f t="shared" si="13"/>
        <v>0</v>
      </c>
      <c r="I105" s="299">
        <f t="shared" si="13"/>
        <v>0</v>
      </c>
      <c r="J105" s="299">
        <f t="shared" si="13"/>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032/654304</v>
      </c>
      <c r="H107" s="31">
        <f>+[5]OTCHET!F605</f>
        <v>0</v>
      </c>
      <c r="I107" s="305"/>
      <c r="J107" s="37">
        <f>+[5]OTCHET!B605</f>
        <v>44474</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41" priority="21" stopIfTrue="1" operator="notEqual">
      <formula>0</formula>
    </cfRule>
  </conditionalFormatting>
  <conditionalFormatting sqref="E105:J105">
    <cfRule type="cellIs" dxfId="40" priority="20" stopIfTrue="1" operator="notEqual">
      <formula>0</formula>
    </cfRule>
  </conditionalFormatting>
  <conditionalFormatting sqref="G107:H107 B107">
    <cfRule type="cellIs" dxfId="39" priority="19" stopIfTrue="1" operator="equal">
      <formula>0</formula>
    </cfRule>
  </conditionalFormatting>
  <conditionalFormatting sqref="I114 E110">
    <cfRule type="cellIs" dxfId="38" priority="18" stopIfTrue="1" operator="equal">
      <formula>0</formula>
    </cfRule>
  </conditionalFormatting>
  <conditionalFormatting sqref="J107">
    <cfRule type="cellIs" dxfId="37" priority="17" stopIfTrue="1" operator="equal">
      <formula>0</formula>
    </cfRule>
  </conditionalFormatting>
  <conditionalFormatting sqref="E114:F114">
    <cfRule type="cellIs" dxfId="36" priority="16" stopIfTrue="1" operator="equal">
      <formula>0</formula>
    </cfRule>
  </conditionalFormatting>
  <conditionalFormatting sqref="F15">
    <cfRule type="cellIs" dxfId="35" priority="11" stopIfTrue="1" operator="equal">
      <formula>"Чужди средства"</formula>
    </cfRule>
    <cfRule type="cellIs" dxfId="34" priority="12" stopIfTrue="1" operator="equal">
      <formula>"СЕС - ДМП"</formula>
    </cfRule>
    <cfRule type="cellIs" dxfId="33" priority="13" stopIfTrue="1" operator="equal">
      <formula>"СЕС - РА"</formula>
    </cfRule>
    <cfRule type="cellIs" dxfId="32" priority="14" stopIfTrue="1" operator="equal">
      <formula>"СЕС - ДЕС"</formula>
    </cfRule>
    <cfRule type="cellIs" dxfId="31" priority="15" stopIfTrue="1" operator="equal">
      <formula>"СЕС - КСФ"</formula>
    </cfRule>
  </conditionalFormatting>
  <conditionalFormatting sqref="B105">
    <cfRule type="cellIs" dxfId="30" priority="10" stopIfTrue="1" operator="notEqual">
      <formula>0</formula>
    </cfRule>
  </conditionalFormatting>
  <conditionalFormatting sqref="I11:J11">
    <cfRule type="cellIs" dxfId="29" priority="6" stopIfTrue="1" operator="between">
      <formula>1000000000000</formula>
      <formula>9999999999999990</formula>
    </cfRule>
    <cfRule type="cellIs" dxfId="28" priority="7" stopIfTrue="1" operator="between">
      <formula>10000000000</formula>
      <formula>999999999999</formula>
    </cfRule>
    <cfRule type="cellIs" dxfId="27" priority="8" stopIfTrue="1" operator="between">
      <formula>1000000</formula>
      <formula>99999999</formula>
    </cfRule>
    <cfRule type="cellIs" dxfId="26" priority="9" stopIfTrue="1" operator="between">
      <formula>100</formula>
      <formula>9999</formula>
    </cfRule>
  </conditionalFormatting>
  <conditionalFormatting sqref="E15">
    <cfRule type="cellIs" dxfId="25" priority="1" stopIfTrue="1" operator="equal">
      <formula>"Чужди средства"</formula>
    </cfRule>
    <cfRule type="cellIs" dxfId="24" priority="2" stopIfTrue="1" operator="equal">
      <formula>"СЕС - ДМП"</formula>
    </cfRule>
    <cfRule type="cellIs" dxfId="23" priority="3" stopIfTrue="1" operator="equal">
      <formula>"СЕС - РА"</formula>
    </cfRule>
    <cfRule type="cellIs" dxfId="22" priority="4" stopIfTrue="1" operator="equal">
      <formula>"СЕС - ДЕС"</formula>
    </cfRule>
    <cfRule type="cellIs" dxfId="21"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E92:E96 G92:J96 E55:E89 E22:E32 G55:J89 K69:M76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abSelected="1" topLeftCell="B66" zoomScale="70" zoomScaleNormal="70" workbookViewId="0">
      <selection activeCell="B6" sqref="B6:J1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44469</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161</v>
      </c>
      <c r="F17" s="786"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58238</v>
      </c>
      <c r="G22" s="88">
        <f t="shared" si="0"/>
        <v>0</v>
      </c>
      <c r="H22" s="89">
        <f t="shared" si="0"/>
        <v>0</v>
      </c>
      <c r="I22" s="89">
        <f t="shared" si="0"/>
        <v>0</v>
      </c>
      <c r="J22" s="90">
        <f t="shared" si="0"/>
        <v>58238</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58238</v>
      </c>
      <c r="G37" s="159">
        <f>[6]OTCHET!G142+[6]OTCHET!G151+[6]OTCHET!G160</f>
        <v>0</v>
      </c>
      <c r="H37" s="160">
        <f>[6]OTCHET!H142+[6]OTCHET!H151+[6]OTCHET!H160</f>
        <v>0</v>
      </c>
      <c r="I37" s="160">
        <f>[6]OTCHET!I142+[6]OTCHET!I151+[6]OTCHET!I160</f>
        <v>0</v>
      </c>
      <c r="J37" s="161">
        <f>[6]OTCHET!J142+[6]OTCHET!J151+[6]OTCHET!J160</f>
        <v>58238</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77767</v>
      </c>
      <c r="G38" s="166">
        <f t="shared" si="4"/>
        <v>0</v>
      </c>
      <c r="H38" s="167">
        <f t="shared" si="4"/>
        <v>0</v>
      </c>
      <c r="I38" s="167">
        <f t="shared" si="4"/>
        <v>0</v>
      </c>
      <c r="J38" s="168">
        <f t="shared" si="4"/>
        <v>77767</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11709</v>
      </c>
      <c r="G39" s="172">
        <f t="shared" si="5"/>
        <v>0</v>
      </c>
      <c r="H39" s="173">
        <f t="shared" si="5"/>
        <v>0</v>
      </c>
      <c r="I39" s="173">
        <f t="shared" si="5"/>
        <v>0</v>
      </c>
      <c r="J39" s="174">
        <f t="shared" si="5"/>
        <v>11709</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10062</v>
      </c>
      <c r="G40" s="45">
        <f>[6]OTCHET!G187</f>
        <v>0</v>
      </c>
      <c r="H40" s="39">
        <f>[6]OTCHET!H187</f>
        <v>0</v>
      </c>
      <c r="I40" s="39">
        <f>[6]OTCHET!I187</f>
        <v>0</v>
      </c>
      <c r="J40" s="40">
        <f>[6]OTCHET!J187</f>
        <v>10062</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1647</v>
      </c>
      <c r="G42" s="47">
        <f>+[6]OTCHET!G196+[6]OTCHET!G204</f>
        <v>0</v>
      </c>
      <c r="H42" s="43">
        <f>+[6]OTCHET!H196+[6]OTCHET!H204</f>
        <v>0</v>
      </c>
      <c r="I42" s="43">
        <f>+[6]OTCHET!I196+[6]OTCHET!I204</f>
        <v>0</v>
      </c>
      <c r="J42" s="44">
        <f>+[6]OTCHET!J196+[6]OTCHET!J204</f>
        <v>1647</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66058</v>
      </c>
      <c r="G43" s="187">
        <f>+[6]OTCHET!G205+[6]OTCHET!G223+[6]OTCHET!G271</f>
        <v>0</v>
      </c>
      <c r="H43" s="188">
        <f>+[6]OTCHET!H205+[6]OTCHET!H223+[6]OTCHET!H271</f>
        <v>0</v>
      </c>
      <c r="I43" s="188">
        <f>+[6]OTCHET!I205+[6]OTCHET!I223+[6]OTCHET!I271</f>
        <v>0</v>
      </c>
      <c r="J43" s="189">
        <f>+[6]OTCHET!J205+[6]OTCHET!J223+[6]OTCHET!J271</f>
        <v>66058</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8991</v>
      </c>
      <c r="G56" s="220">
        <f t="shared" si="6"/>
        <v>0</v>
      </c>
      <c r="H56" s="221">
        <f t="shared" si="6"/>
        <v>0</v>
      </c>
      <c r="I56" s="21">
        <f t="shared" si="6"/>
        <v>0</v>
      </c>
      <c r="J56" s="222">
        <f t="shared" si="6"/>
        <v>8991</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8991</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8991</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-10538</v>
      </c>
      <c r="G64" s="253">
        <f t="shared" si="7"/>
        <v>0</v>
      </c>
      <c r="H64" s="254">
        <f t="shared" si="7"/>
        <v>0</v>
      </c>
      <c r="I64" s="254">
        <f t="shared" si="7"/>
        <v>0</v>
      </c>
      <c r="J64" s="255">
        <f t="shared" si="7"/>
        <v>-10538</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10538</v>
      </c>
      <c r="G66" s="262">
        <f t="shared" ref="G66:J66" si="9">SUM(+G68+G76+G77+G84+G85+G86+G89+G90+G91+G92+G93+G94+G95)</f>
        <v>0</v>
      </c>
      <c r="H66" s="263">
        <f>SUM(+H68+H76+H77+H84+H85+H86+H89+H90+H91+H92+H93+H94+H95)</f>
        <v>0</v>
      </c>
      <c r="I66" s="263">
        <f>SUM(+I68+I76+I77+I84+I85+I86+I89+I90+I91+I92+I93+I94+I95)</f>
        <v>0</v>
      </c>
      <c r="J66" s="264">
        <f>SUM(+J68+J76+J77+J84+J85+J86+J89+J90+J91+J92+J93+J94+J95)</f>
        <v>10538</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J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J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6814</v>
      </c>
      <c r="G86" s="232">
        <f t="shared" ref="G86:J86" si="15">+G87+G88</f>
        <v>0</v>
      </c>
      <c r="H86" s="233">
        <f>+H87+H88</f>
        <v>0</v>
      </c>
      <c r="I86" s="233">
        <f>+I87+I88</f>
        <v>0</v>
      </c>
      <c r="J86" s="234">
        <f>+J87+J88</f>
        <v>6814</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6814</v>
      </c>
      <c r="G88" s="284">
        <f>+[6]OTCHET!G521+[6]OTCHET!G524+[6]OTCHET!G544</f>
        <v>0</v>
      </c>
      <c r="H88" s="285">
        <f>+[6]OTCHET!H521+[6]OTCHET!H524+[6]OTCHET!H544</f>
        <v>0</v>
      </c>
      <c r="I88" s="285">
        <f>+[6]OTCHET!I521+[6]OTCHET!I524+[6]OTCHET!I544</f>
        <v>0</v>
      </c>
      <c r="J88" s="286">
        <f>+[6]OTCHET!J521+[6]OTCHET!J524+[6]OTCHET!J544</f>
        <v>6814</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3724</v>
      </c>
      <c r="G89" s="224">
        <f>[6]OTCHET!G531</f>
        <v>0</v>
      </c>
      <c r="H89" s="225">
        <f>[6]OTCHET!H531</f>
        <v>0</v>
      </c>
      <c r="I89" s="225">
        <f>[6]OTCHET!I531</f>
        <v>0</v>
      </c>
      <c r="J89" s="226">
        <f>[6]OTCHET!J531</f>
        <v>3724</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t="str">
        <f>+[6]OTCHET!F605</f>
        <v>032/654331</v>
      </c>
      <c r="I107" s="305"/>
      <c r="J107" s="37">
        <f>+[6]OTCHET!B605</f>
        <v>44474</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А. Кърпачева</cp:lastModifiedBy>
  <dcterms:created xsi:type="dcterms:W3CDTF">2020-04-24T06:35:00Z</dcterms:created>
  <dcterms:modified xsi:type="dcterms:W3CDTF">2021-12-13T09:20:58Z</dcterms:modified>
</cp:coreProperties>
</file>