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q\Desktop\Отч.публ\2022\"/>
    </mc:Choice>
  </mc:AlternateContent>
  <bookViews>
    <workbookView xWindow="0" yWindow="0" windowWidth="21570" windowHeight="9450"/>
  </bookViews>
  <sheets>
    <sheet name="Cash-Flow-2022-Leva" sheetId="1" r:id="rId1"/>
  </sheets>
  <definedNames>
    <definedName name="Date">#REF!</definedName>
    <definedName name="_xlnm.Print_Area" localSheetId="0">'Cash-Flow-2022-Leva'!$B$1:$P$148</definedName>
    <definedName name="_xlnm.Print_Titles" localSheetId="0">'Cash-Flow-2022-Leva'!$10:$12</definedName>
  </definedNames>
  <calcPr calcId="162913" fullCalcOnLoad="1"/>
</workbook>
</file>

<file path=xl/calcChain.xml><?xml version="1.0" encoding="utf-8"?>
<calcChain xmlns="http://schemas.openxmlformats.org/spreadsheetml/2006/main">
  <c r="I125" i="1" l="1"/>
  <c r="I81" i="1"/>
  <c r="I57" i="1"/>
  <c r="I56" i="1"/>
  <c r="I53" i="1"/>
  <c r="I44" i="1"/>
  <c r="I71" i="1"/>
  <c r="I54" i="1"/>
  <c r="I24" i="1"/>
  <c r="F37" i="1"/>
  <c r="G37" i="1"/>
  <c r="P37" i="1"/>
  <c r="I162" i="1"/>
  <c r="P11" i="1"/>
  <c r="O11" i="1"/>
  <c r="O162" i="1"/>
  <c r="M11" i="1"/>
  <c r="L11" i="1"/>
  <c r="L162" i="1"/>
  <c r="J11" i="1"/>
  <c r="I11" i="1"/>
  <c r="G11" i="1"/>
  <c r="G162" i="1"/>
  <c r="F11" i="1"/>
  <c r="P161" i="1"/>
  <c r="O161" i="1"/>
  <c r="C161" i="1"/>
  <c r="M160" i="1"/>
  <c r="M164" i="1"/>
  <c r="M168" i="1"/>
  <c r="L160" i="1"/>
  <c r="L164" i="1"/>
  <c r="L168" i="1"/>
  <c r="L167" i="1"/>
  <c r="J160" i="1"/>
  <c r="J164" i="1"/>
  <c r="J168" i="1"/>
  <c r="J167" i="1"/>
  <c r="I160" i="1"/>
  <c r="I164" i="1"/>
  <c r="I168" i="1"/>
  <c r="I167" i="1"/>
  <c r="G160" i="1"/>
  <c r="G164" i="1"/>
  <c r="G168" i="1"/>
  <c r="F160" i="1"/>
  <c r="O160" i="1"/>
  <c r="R136" i="1"/>
  <c r="R130" i="1"/>
  <c r="M140" i="1"/>
  <c r="L140" i="1"/>
  <c r="J140" i="1"/>
  <c r="I140" i="1"/>
  <c r="G140" i="1"/>
  <c r="F140" i="1"/>
  <c r="P139" i="1"/>
  <c r="O139" i="1"/>
  <c r="P138" i="1"/>
  <c r="O138" i="1"/>
  <c r="O140" i="1"/>
  <c r="P137" i="1"/>
  <c r="O137" i="1"/>
  <c r="G145" i="1"/>
  <c r="G144" i="1"/>
  <c r="F145" i="1"/>
  <c r="F144" i="1"/>
  <c r="M129" i="1"/>
  <c r="L129" i="1"/>
  <c r="J129" i="1"/>
  <c r="I129" i="1"/>
  <c r="G129" i="1"/>
  <c r="F129" i="1"/>
  <c r="P17" i="1"/>
  <c r="O17" i="1"/>
  <c r="M25" i="1"/>
  <c r="L25" i="1"/>
  <c r="J25" i="1"/>
  <c r="J50" i="1"/>
  <c r="I25" i="1"/>
  <c r="G25" i="1"/>
  <c r="F25" i="1"/>
  <c r="R8" i="1"/>
  <c r="R6" i="1"/>
  <c r="D8" i="1"/>
  <c r="P133" i="1"/>
  <c r="P132" i="1"/>
  <c r="P131" i="1"/>
  <c r="P128" i="1"/>
  <c r="P126" i="1"/>
  <c r="P125" i="1"/>
  <c r="P129" i="1"/>
  <c r="P124" i="1"/>
  <c r="P119" i="1"/>
  <c r="P118" i="1"/>
  <c r="P120" i="1"/>
  <c r="P115" i="1"/>
  <c r="P114" i="1"/>
  <c r="P116" i="1"/>
  <c r="P111" i="1"/>
  <c r="P110" i="1"/>
  <c r="P107" i="1"/>
  <c r="P106" i="1"/>
  <c r="P100" i="1"/>
  <c r="P101" i="1"/>
  <c r="P103" i="1"/>
  <c r="P99" i="1"/>
  <c r="P96" i="1"/>
  <c r="P95" i="1"/>
  <c r="P94" i="1"/>
  <c r="P93" i="1"/>
  <c r="P90" i="1"/>
  <c r="P89" i="1"/>
  <c r="P91" i="1"/>
  <c r="P82" i="1"/>
  <c r="P81" i="1"/>
  <c r="P83" i="1"/>
  <c r="P76" i="1"/>
  <c r="P75" i="1"/>
  <c r="P77" i="1"/>
  <c r="P72" i="1"/>
  <c r="P71" i="1"/>
  <c r="P73" i="1"/>
  <c r="P68" i="1"/>
  <c r="P69" i="1"/>
  <c r="P67" i="1"/>
  <c r="P64" i="1"/>
  <c r="P63" i="1"/>
  <c r="P62" i="1"/>
  <c r="P61" i="1"/>
  <c r="P60" i="1"/>
  <c r="P57" i="1"/>
  <c r="P56" i="1"/>
  <c r="P55" i="1"/>
  <c r="P54" i="1"/>
  <c r="P53" i="1"/>
  <c r="P47" i="1"/>
  <c r="P46" i="1"/>
  <c r="P45" i="1"/>
  <c r="P44" i="1"/>
  <c r="P48" i="1"/>
  <c r="P42" i="1"/>
  <c r="P40" i="1"/>
  <c r="P39" i="1"/>
  <c r="P38" i="1"/>
  <c r="P29" i="1"/>
  <c r="P28" i="1"/>
  <c r="P30" i="1"/>
  <c r="P27" i="1"/>
  <c r="P24" i="1"/>
  <c r="P23" i="1"/>
  <c r="P22" i="1"/>
  <c r="P21" i="1"/>
  <c r="P20" i="1"/>
  <c r="P19" i="1"/>
  <c r="P25" i="1"/>
  <c r="P18" i="1"/>
  <c r="P16" i="1"/>
  <c r="P15" i="1"/>
  <c r="M134" i="1"/>
  <c r="M142" i="1"/>
  <c r="M120" i="1"/>
  <c r="M116" i="1"/>
  <c r="M112" i="1"/>
  <c r="M108" i="1"/>
  <c r="M122" i="1"/>
  <c r="M101" i="1"/>
  <c r="M97" i="1"/>
  <c r="M91" i="1"/>
  <c r="M83" i="1"/>
  <c r="M77" i="1"/>
  <c r="M73" i="1"/>
  <c r="M69" i="1"/>
  <c r="M65" i="1"/>
  <c r="M58" i="1"/>
  <c r="M48" i="1"/>
  <c r="M30" i="1"/>
  <c r="L112" i="1"/>
  <c r="I112" i="1"/>
  <c r="J112" i="1"/>
  <c r="F112" i="1"/>
  <c r="F122" i="1"/>
  <c r="G112" i="1"/>
  <c r="O64" i="1"/>
  <c r="O128" i="1"/>
  <c r="O133" i="1"/>
  <c r="O132" i="1"/>
  <c r="O131" i="1"/>
  <c r="O126" i="1"/>
  <c r="O125" i="1"/>
  <c r="O124" i="1"/>
  <c r="O119" i="1"/>
  <c r="O118" i="1"/>
  <c r="O120" i="1"/>
  <c r="O122" i="1"/>
  <c r="O115" i="1"/>
  <c r="O114" i="1"/>
  <c r="O116" i="1"/>
  <c r="O111" i="1"/>
  <c r="O110" i="1"/>
  <c r="O107" i="1"/>
  <c r="O106" i="1"/>
  <c r="O108" i="1"/>
  <c r="O100" i="1"/>
  <c r="O99" i="1"/>
  <c r="O96" i="1"/>
  <c r="O95" i="1"/>
  <c r="O94" i="1"/>
  <c r="O93" i="1"/>
  <c r="O97" i="1"/>
  <c r="O90" i="1"/>
  <c r="O91" i="1"/>
  <c r="O89" i="1"/>
  <c r="O82" i="1"/>
  <c r="O81" i="1"/>
  <c r="O83" i="1"/>
  <c r="O76" i="1"/>
  <c r="O75" i="1"/>
  <c r="O72" i="1"/>
  <c r="O71" i="1"/>
  <c r="O73" i="1"/>
  <c r="O68" i="1"/>
  <c r="O67" i="1"/>
  <c r="O69" i="1"/>
  <c r="O63" i="1"/>
  <c r="O62" i="1"/>
  <c r="O61" i="1"/>
  <c r="O65" i="1"/>
  <c r="O60" i="1"/>
  <c r="O57" i="1"/>
  <c r="O56" i="1"/>
  <c r="O55" i="1"/>
  <c r="O54" i="1"/>
  <c r="O53" i="1"/>
  <c r="O47" i="1"/>
  <c r="O46" i="1"/>
  <c r="O45" i="1"/>
  <c r="O44" i="1"/>
  <c r="O48" i="1"/>
  <c r="O42" i="1"/>
  <c r="O40" i="1"/>
  <c r="O39" i="1"/>
  <c r="O38" i="1"/>
  <c r="O37" i="1"/>
  <c r="O29" i="1"/>
  <c r="O28" i="1"/>
  <c r="O30" i="1"/>
  <c r="O27" i="1"/>
  <c r="O24" i="1"/>
  <c r="O23" i="1"/>
  <c r="O22" i="1"/>
  <c r="O21" i="1"/>
  <c r="O20" i="1"/>
  <c r="O19" i="1"/>
  <c r="O18" i="1"/>
  <c r="O16" i="1"/>
  <c r="O15" i="1"/>
  <c r="L134" i="1"/>
  <c r="L142" i="1"/>
  <c r="L120" i="1"/>
  <c r="L122" i="1"/>
  <c r="L116" i="1"/>
  <c r="L108" i="1"/>
  <c r="L101" i="1"/>
  <c r="L97" i="1"/>
  <c r="L103" i="1"/>
  <c r="L91" i="1"/>
  <c r="L83" i="1"/>
  <c r="L77" i="1"/>
  <c r="L73" i="1"/>
  <c r="L69" i="1"/>
  <c r="L65" i="1"/>
  <c r="L58" i="1"/>
  <c r="L79" i="1"/>
  <c r="L48" i="1"/>
  <c r="L30" i="1"/>
  <c r="L50" i="1"/>
  <c r="I134" i="1"/>
  <c r="I142" i="1"/>
  <c r="J134" i="1"/>
  <c r="I120" i="1"/>
  <c r="J120" i="1"/>
  <c r="I116" i="1"/>
  <c r="J116" i="1"/>
  <c r="I108" i="1"/>
  <c r="I122" i="1"/>
  <c r="J108" i="1"/>
  <c r="I101" i="1"/>
  <c r="J101" i="1"/>
  <c r="I97" i="1"/>
  <c r="J97" i="1"/>
  <c r="I91" i="1"/>
  <c r="I103" i="1"/>
  <c r="I86" i="1"/>
  <c r="J91" i="1"/>
  <c r="I83" i="1"/>
  <c r="J83" i="1"/>
  <c r="I77" i="1"/>
  <c r="J77" i="1"/>
  <c r="I73" i="1"/>
  <c r="J73" i="1"/>
  <c r="I69" i="1"/>
  <c r="J69" i="1"/>
  <c r="I65" i="1"/>
  <c r="J65" i="1"/>
  <c r="I58" i="1"/>
  <c r="J58" i="1"/>
  <c r="I48" i="1"/>
  <c r="J48" i="1"/>
  <c r="I30" i="1"/>
  <c r="J30" i="1"/>
  <c r="F134" i="1"/>
  <c r="F142" i="1"/>
  <c r="G134" i="1"/>
  <c r="G142" i="1"/>
  <c r="F97" i="1"/>
  <c r="G97" i="1"/>
  <c r="F116" i="1"/>
  <c r="G116" i="1"/>
  <c r="F108" i="1"/>
  <c r="G108" i="1"/>
  <c r="F120" i="1"/>
  <c r="G120" i="1"/>
  <c r="F101" i="1"/>
  <c r="F103" i="1"/>
  <c r="G101" i="1"/>
  <c r="G103" i="1"/>
  <c r="F91" i="1"/>
  <c r="G91" i="1"/>
  <c r="G30" i="1"/>
  <c r="F30" i="1"/>
  <c r="G48" i="1"/>
  <c r="F48" i="1"/>
  <c r="G58" i="1"/>
  <c r="G79" i="1"/>
  <c r="F58" i="1"/>
  <c r="F83" i="1"/>
  <c r="G83" i="1"/>
  <c r="F77" i="1"/>
  <c r="G77" i="1"/>
  <c r="F73" i="1"/>
  <c r="G73" i="1"/>
  <c r="F69" i="1"/>
  <c r="G69" i="1"/>
  <c r="F65" i="1"/>
  <c r="G65" i="1"/>
  <c r="O112" i="1"/>
  <c r="P140" i="1"/>
  <c r="P97" i="1"/>
  <c r="G122" i="1"/>
  <c r="J142" i="1"/>
  <c r="O101" i="1"/>
  <c r="O103" i="1"/>
  <c r="M50" i="1"/>
  <c r="M103" i="1"/>
  <c r="I171" i="1"/>
  <c r="I170" i="1"/>
  <c r="M162" i="1"/>
  <c r="P162" i="1"/>
  <c r="J162" i="1"/>
  <c r="J122" i="1"/>
  <c r="L85" i="1"/>
  <c r="O77" i="1"/>
  <c r="J103" i="1"/>
  <c r="M79" i="1"/>
  <c r="M85" i="1"/>
  <c r="P65" i="1"/>
  <c r="F162" i="1"/>
  <c r="P108" i="1"/>
  <c r="M154" i="1"/>
  <c r="M151" i="1"/>
  <c r="J86" i="1"/>
  <c r="I79" i="1"/>
  <c r="I50" i="1"/>
  <c r="I85" i="1"/>
  <c r="I135" i="1"/>
  <c r="O25" i="1"/>
  <c r="O164" i="1"/>
  <c r="O168" i="1"/>
  <c r="O167" i="1"/>
  <c r="L86" i="1"/>
  <c r="L154" i="1"/>
  <c r="L151" i="1"/>
  <c r="O134" i="1"/>
  <c r="O142" i="1"/>
  <c r="F164" i="1"/>
  <c r="F168" i="1"/>
  <c r="F167" i="1"/>
  <c r="O129" i="1"/>
  <c r="O86" i="1"/>
  <c r="F86" i="1"/>
  <c r="F79" i="1"/>
  <c r="O58" i="1"/>
  <c r="O79" i="1"/>
  <c r="O50" i="1"/>
  <c r="F50" i="1"/>
  <c r="G50" i="1"/>
  <c r="M86" i="1"/>
  <c r="M84" i="1"/>
  <c r="G167" i="1"/>
  <c r="F171" i="1"/>
  <c r="F170" i="1"/>
  <c r="L171" i="1"/>
  <c r="M167" i="1"/>
  <c r="P134" i="1"/>
  <c r="P142" i="1"/>
  <c r="P160" i="1"/>
  <c r="P164" i="1"/>
  <c r="P168" i="1"/>
  <c r="M153" i="1"/>
  <c r="M150" i="1"/>
  <c r="M135" i="1"/>
  <c r="G86" i="1"/>
  <c r="P112" i="1"/>
  <c r="P122" i="1"/>
  <c r="P86" i="1"/>
  <c r="J79" i="1"/>
  <c r="J85" i="1"/>
  <c r="J153" i="1"/>
  <c r="J150" i="1"/>
  <c r="P58" i="1"/>
  <c r="P79" i="1"/>
  <c r="G85" i="1"/>
  <c r="P50" i="1"/>
  <c r="I84" i="1"/>
  <c r="I154" i="1"/>
  <c r="I151" i="1"/>
  <c r="I153" i="1"/>
  <c r="I150" i="1"/>
  <c r="L84" i="1"/>
  <c r="L135" i="1"/>
  <c r="L153" i="1"/>
  <c r="L150" i="1"/>
  <c r="F85" i="1"/>
  <c r="F153" i="1"/>
  <c r="F150" i="1"/>
  <c r="O85" i="1"/>
  <c r="P167" i="1"/>
  <c r="O171" i="1"/>
  <c r="O170" i="1"/>
  <c r="L170" i="1"/>
  <c r="G84" i="1"/>
  <c r="J135" i="1"/>
  <c r="J154" i="1"/>
  <c r="J151" i="1"/>
  <c r="J84" i="1"/>
  <c r="G153" i="1"/>
  <c r="G150" i="1"/>
  <c r="P85" i="1"/>
  <c r="G135" i="1"/>
  <c r="G154" i="1"/>
  <c r="G151" i="1"/>
  <c r="O135" i="1"/>
  <c r="F84" i="1"/>
  <c r="F154" i="1"/>
  <c r="F151" i="1"/>
  <c r="F135" i="1"/>
  <c r="O153" i="1"/>
  <c r="O150" i="1"/>
  <c r="O154" i="1"/>
  <c r="O151" i="1"/>
  <c r="O84" i="1"/>
  <c r="O174" i="1"/>
  <c r="P84" i="1"/>
  <c r="P154" i="1"/>
  <c r="P151" i="1"/>
  <c r="P153" i="1"/>
  <c r="P150" i="1"/>
  <c r="P135" i="1"/>
  <c r="B135" i="1"/>
  <c r="B84" i="1"/>
  <c r="O173" i="1"/>
  <c r="B5" i="1"/>
  <c r="B6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S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 Той може да се използва при изготвянето и представянето на отчетите на подведомствените раз-поредители,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 За целите на обработка на
отчетите на подведомствените разпоредители с бюджет общината може да използва това поле за идентификация на подведомствените   си разпоредители въз основа на нейна кодировка.</t>
        </r>
      </text>
    </comment>
    <comment ref="C14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на изготвяне се  въвежда във формат  </t>
        </r>
        <r>
          <rPr>
            <b/>
            <i/>
            <sz val="10"/>
            <color indexed="12"/>
            <rFont val="Times New Roman"/>
            <family val="1"/>
            <charset val="204"/>
          </rPr>
          <t>ДД</t>
        </r>
        <r>
          <rPr>
            <b/>
            <i/>
            <sz val="10"/>
            <color indexed="10"/>
            <rFont val="Times New Roman"/>
            <family val="1"/>
            <charset val="204"/>
          </rPr>
          <t>ММ</t>
        </r>
        <r>
          <rPr>
            <b/>
            <i/>
            <sz val="10"/>
            <color indexed="16"/>
            <rFont val="Times New Roman"/>
            <family val="1"/>
            <charset val="204"/>
          </rPr>
          <t>ГГГГ</t>
        </r>
        <r>
          <rPr>
            <sz val="10"/>
            <color indexed="81"/>
            <rFont val="Times New Roman"/>
            <family val="1"/>
            <charset val="204"/>
          </rPr>
          <t xml:space="preserve">.
</t>
        </r>
      </text>
    </comment>
    <comment ref="C161" authorId="0" shapeId="0">
      <text>
        <r>
          <rPr>
            <sz val="9"/>
            <color indexed="81"/>
            <rFont val="Times New Roman"/>
            <family val="1"/>
            <charset val="204"/>
          </rPr>
          <t xml:space="preserve">Виж </t>
        </r>
        <r>
          <rPr>
            <b/>
            <sz val="9"/>
            <color indexed="81"/>
            <rFont val="Times New Roman"/>
            <family val="1"/>
            <charset val="204"/>
          </rPr>
          <t xml:space="preserve">т. 17.2 </t>
        </r>
        <r>
          <rPr>
            <sz val="9"/>
            <color indexed="81"/>
            <rFont val="Times New Roman"/>
            <family val="1"/>
            <charset val="204"/>
          </rPr>
          <t xml:space="preserve">от указанията за попълване на файла
</t>
        </r>
      </text>
    </comment>
    <comment ref="D165" authorId="0" shapeId="0">
      <text>
        <r>
          <rPr>
            <sz val="9"/>
            <color indexed="81"/>
            <rFont val="Times New Roman"/>
            <family val="1"/>
            <charset val="204"/>
          </rPr>
          <t xml:space="preserve">Виж </t>
        </r>
        <r>
          <rPr>
            <b/>
            <sz val="9"/>
            <color indexed="81"/>
            <rFont val="Times New Roman"/>
            <family val="1"/>
            <charset val="204"/>
          </rPr>
          <t xml:space="preserve">т. 17.3 </t>
        </r>
        <r>
          <rPr>
            <sz val="9"/>
            <color indexed="81"/>
            <rFont val="Times New Roman"/>
            <family val="1"/>
            <charset val="204"/>
          </rPr>
          <t xml:space="preserve">от указанията за попълване на файла
</t>
        </r>
      </text>
    </comment>
  </commentList>
</comments>
</file>

<file path=xl/sharedStrings.xml><?xml version="1.0" encoding="utf-8"?>
<sst xmlns="http://schemas.openxmlformats.org/spreadsheetml/2006/main" count="312" uniqueCount="282">
  <si>
    <t>§§ от ЕБК, които се включват в съответния показател</t>
  </si>
  <si>
    <t>(1)</t>
  </si>
  <si>
    <t>(2)</t>
  </si>
  <si>
    <t>(3)</t>
  </si>
  <si>
    <t>(4)</t>
  </si>
  <si>
    <t>(5)</t>
  </si>
  <si>
    <t xml:space="preserve">              ГЛ. СЧЕТОВОДИТЕЛ:</t>
  </si>
  <si>
    <t xml:space="preserve">                                                              Дата:</t>
  </si>
  <si>
    <t>ГОДИНА</t>
  </si>
  <si>
    <t xml:space="preserve">БЮДЖЕТ -ОТЧЕТ  </t>
  </si>
  <si>
    <t>Сметки за сред-ства от Евро-пейския съюз - ОТЧЕТ</t>
  </si>
  <si>
    <t xml:space="preserve">Сметки за чуж-ди средства - ОТЧЕТ                </t>
  </si>
  <si>
    <t xml:space="preserve">ОБЩО КАСОВ ОТЧЕТ  </t>
  </si>
  <si>
    <t>(В ЛЕВОВЕ)</t>
  </si>
  <si>
    <t>30.09.2016 г.</t>
  </si>
  <si>
    <t xml:space="preserve"> А. ПРИХОДИ, ПОМОЩИ И ДАРЕНИЯ</t>
  </si>
  <si>
    <t xml:space="preserve"> 1. Приходи от данъци и осигурителни вноски</t>
  </si>
  <si>
    <t xml:space="preserve"> 5. Приходи от наеми</t>
  </si>
  <si>
    <t xml:space="preserve"> 7. Приходи от лихви</t>
  </si>
  <si>
    <t xml:space="preserve"> 8. Приходи от дивиденти и дялово участие </t>
  </si>
  <si>
    <t xml:space="preserve"> V. Приходи от помощи и дарения</t>
  </si>
  <si>
    <t xml:space="preserve"> 1. Помощи и дарения от Европейския съюз</t>
  </si>
  <si>
    <t xml:space="preserve"> 2. Други помощи и дарения от чужбина</t>
  </si>
  <si>
    <t xml:space="preserve"> 4. Помощи и дарения от страната</t>
  </si>
  <si>
    <t xml:space="preserve"> 4. Разходи за възнаграждения на персонал</t>
  </si>
  <si>
    <t xml:space="preserve"> 5. Разходи за осигурителни вноски</t>
  </si>
  <si>
    <t xml:space="preserve"> IV. Трансфери към домакинства</t>
  </si>
  <si>
    <t xml:space="preserve"> 1. Осигурителни плащания и други текущи трансфери</t>
  </si>
  <si>
    <t xml:space="preserve"> 2. Капиталови трансфери към домакинства</t>
  </si>
  <si>
    <t xml:space="preserve"> V. Субсидии и капиталови трансфери</t>
  </si>
  <si>
    <t xml:space="preserve"> 1. Текущи субсидии и трансфери към други лица</t>
  </si>
  <si>
    <t xml:space="preserve"> 2. Капиталови трансфери към други лица</t>
  </si>
  <si>
    <t xml:space="preserve"> III. Плащания за разходи за лихви</t>
  </si>
  <si>
    <t xml:space="preserve"> I. Плащания за текущи нелихвени разходи</t>
  </si>
  <si>
    <t xml:space="preserve"> 1. Продажба на земя</t>
  </si>
  <si>
    <t xml:space="preserve"> 4. Нетни приходи от продажби на услуги, стоки и продукция</t>
  </si>
  <si>
    <t xml:space="preserve"> I. Постъпления от текущи приходи</t>
  </si>
  <si>
    <t xml:space="preserve"> 1. Внесен ДДС</t>
  </si>
  <si>
    <t xml:space="preserve"> 2. Продажба на други нефинансови дълготрайни активи</t>
  </si>
  <si>
    <t xml:space="preserve"> 3. Внесени други данъци върху продажбите</t>
  </si>
  <si>
    <t xml:space="preserve"> 4. Коректив за касови постъпления</t>
  </si>
  <si>
    <t xml:space="preserve"> 9. Други текущи приходи и реализирани курсови разлики</t>
  </si>
  <si>
    <t xml:space="preserve"> IV. Постъпления от застрахователни обезщетения</t>
  </si>
  <si>
    <t xml:space="preserve"> 2. Разходи за застраховане и други финансови услуги</t>
  </si>
  <si>
    <t xml:space="preserve"> IІ. Плащания за придобиване на нефинансови дълготрайни активи</t>
  </si>
  <si>
    <t xml:space="preserve"> 2. Временни безлихвени заеми между бюджетни организации (нето)</t>
  </si>
  <si>
    <t xml:space="preserve"> Б. РАЗХОДИ И ПРИДОБИВАНЕ НА НЕФИНАНСОВИ АКТИВИ</t>
  </si>
  <si>
    <t xml:space="preserve"> 2. Внесен данък върху приходите от стопанска дейност</t>
  </si>
  <si>
    <t xml:space="preserve"> 1. Трансфери между бюджетни организации (нето)</t>
  </si>
  <si>
    <t xml:space="preserve"> В. ТРАНСФЕРИ И БЕЗЛИХВЕНИ ЗАЕМИ М/У БЮДЖ. ОРГАНИЗАЦИИ</t>
  </si>
  <si>
    <t xml:space="preserve"> 3. Приходи от административни глоби, санкции и наказателни лихви</t>
  </si>
  <si>
    <t xml:space="preserve"> 1. Разходи за издръжка - нефинансови позиции</t>
  </si>
  <si>
    <t xml:space="preserve"> I. Емитирани държавни (общински) ценни книжа</t>
  </si>
  <si>
    <t xml:space="preserve"> IІI. Финансиране чрез финансов лизинг и търговски кредит</t>
  </si>
  <si>
    <t xml:space="preserve"> 3. Платени данъци, такси и административни санкции</t>
  </si>
  <si>
    <t xml:space="preserve"> 1. Нето-операции за сметка на средства от Европейския съюз</t>
  </si>
  <si>
    <t xml:space="preserve"> IІ. Заеми от банки и други лица</t>
  </si>
  <si>
    <t>ІV. Други операции с финансови пасиви</t>
  </si>
  <si>
    <t xml:space="preserve"> IІI. Внесен ДДС, др. данъци в/у продажбите и коректив за постъпления </t>
  </si>
  <si>
    <t xml:space="preserve"> IІ. Предоставени заеми, възмездна фин. помощ и активирани гаранции</t>
  </si>
  <si>
    <t xml:space="preserve"> IІI. Други операции с финансови активи</t>
  </si>
  <si>
    <t xml:space="preserve"> 2. Други операции с финансови активи (нето)</t>
  </si>
  <si>
    <t xml:space="preserve"> 1. Предоставени заеми и възмездна финансова помощ (-)</t>
  </si>
  <si>
    <t xml:space="preserve"> 1. Постъпления от емисии на държавни (общински) ценни книжа (+)</t>
  </si>
  <si>
    <t xml:space="preserve"> 2. Погашения по емисии на държавни (общински) ценни книжа) (-)</t>
  </si>
  <si>
    <t xml:space="preserve"> 1. Получени банкови и други заеми (+)</t>
  </si>
  <si>
    <t xml:space="preserve"> 1. Получено финансиране по финансов лизинг и търговски кредит (+)</t>
  </si>
  <si>
    <t xml:space="preserve"> 2. Погашения по финансов лизинг и търговски кредит (-)</t>
  </si>
  <si>
    <t xml:space="preserve"> Е. ОПЕРАЦИИ С ФИНАНСОВИ АКТИВИ</t>
  </si>
  <si>
    <t xml:space="preserve"> Ж. ОПЕРАЦИИ С ФИНАНСОВИ ПАСИВИ</t>
  </si>
  <si>
    <t xml:space="preserve"> Е. ОБЩО ОПЕРАЦИИ С ФИНАНСОВИ АКТИВИ</t>
  </si>
  <si>
    <t xml:space="preserve"> А. ОБЩО ПРИХОДИ, ПОМОЩИ И ДАРЕНИЯ</t>
  </si>
  <si>
    <t xml:space="preserve"> 1. Наличности на парични средства в началото на отчетния период</t>
  </si>
  <si>
    <t xml:space="preserve"> I. Придобиване и реализиране на дялове, акции и участия</t>
  </si>
  <si>
    <t xml:space="preserve"> 1. Придобиване на дялове, акции и участия в предприятия (-)</t>
  </si>
  <si>
    <t xml:space="preserve"> 2. Получени погашения по предоставени заеми и възмездна фин. помощ (+)</t>
  </si>
  <si>
    <t xml:space="preserve"> 1. Нето-операции с други ценни книжа  и фин. активи (кеш-мениджмънт)</t>
  </si>
  <si>
    <t xml:space="preserve">     в т. ч. постъпления от реализация на държавния резерв (-)</t>
  </si>
  <si>
    <t>Д. Финансиране на бюджетното салдо (Е. + Ж. + З. - И.)</t>
  </si>
  <si>
    <t xml:space="preserve"> 3. Наличности на парични средства в края на отчетния период</t>
  </si>
  <si>
    <t>Г. Бюджетно салдо: Дефицит (-) / излишък (+) = (А. - Б. + В. )</t>
  </si>
  <si>
    <t xml:space="preserve"> З. НЕТО-РАЗЧЕТИ И ОПЕРАЦИИ</t>
  </si>
  <si>
    <t xml:space="preserve"> 2. Операции за сметка на други бюджети, сметки и фондове</t>
  </si>
  <si>
    <t xml:space="preserve"> 1. Операции с чужди средства (нето)</t>
  </si>
  <si>
    <t xml:space="preserve"> 2. Друго финансиране - операции с пасиви (нето)</t>
  </si>
  <si>
    <t xml:space="preserve"> 4. Разлики от закръгления в хил. лв. (+/-)</t>
  </si>
  <si>
    <t xml:space="preserve">                          РЪКОВОДИТЕЛ:</t>
  </si>
  <si>
    <t xml:space="preserve">     в т. ч. внесен ДДС</t>
  </si>
  <si>
    <t xml:space="preserve">                внесени други данъци, такси и вноски в/у продажбите</t>
  </si>
  <si>
    <t xml:space="preserve"> 1. Придобиване на земя</t>
  </si>
  <si>
    <t xml:space="preserve"> 2. Придобиване на други дълготрайни материални активи</t>
  </si>
  <si>
    <t xml:space="preserve"> 3. Придобиване на нематериални дълготрайни активи</t>
  </si>
  <si>
    <t xml:space="preserve">                                  П О К А З А Т Е Л И</t>
  </si>
  <si>
    <t xml:space="preserve">                                                                (а)</t>
  </si>
  <si>
    <t xml:space="preserve"> 4. Възстановени суми по активирани гаранции - главници</t>
  </si>
  <si>
    <t xml:space="preserve"> Общо за група І. Постъпления от текущи приходи</t>
  </si>
  <si>
    <t xml:space="preserve"> Общо за група V. Приходи от помощи и дарения</t>
  </si>
  <si>
    <t xml:space="preserve"> Общо за група І. Плащания за текущи нелихвени разходи</t>
  </si>
  <si>
    <t xml:space="preserve"> Общо за група ІІ. Плащания за на нефинансови дълготрайни активи</t>
  </si>
  <si>
    <t xml:space="preserve"> Общо за група ІІІ. Плащания за разходи за лихви</t>
  </si>
  <si>
    <t xml:space="preserve"> Общо за група ІV. Трансфери към домакинства</t>
  </si>
  <si>
    <t xml:space="preserve"> Общо за група V. Субсидии и капиталови трансфери</t>
  </si>
  <si>
    <t xml:space="preserve"> Общо за група ІІІ. Други операции с финансови активи</t>
  </si>
  <si>
    <t xml:space="preserve"> Общо за група І. Емитирани държавни (общински) ценни книжа</t>
  </si>
  <si>
    <t xml:space="preserve"> Общо за група ІІ. Заеми от банки и други лица</t>
  </si>
  <si>
    <t xml:space="preserve"> Общо за група ІІІ. Финансиране чрез фин. лизинг и търговски кредит</t>
  </si>
  <si>
    <t xml:space="preserve"> Общо за група ІV. Други операции с финансови пасиви</t>
  </si>
  <si>
    <t xml:space="preserve">                внесен данък в/у приходите от стопанска дейност</t>
  </si>
  <si>
    <t xml:space="preserve"> Ж. ОБЩО ОПЕРАЦИИ С ФИНАНСОВИ ПАСИВИ</t>
  </si>
  <si>
    <t xml:space="preserve"> IІ. Реализация на нефинансови активи и конфискувани средства</t>
  </si>
  <si>
    <t xml:space="preserve"> 3. Конфиск. средства и продажби на конфискувани и от залог нефин. активи </t>
  </si>
  <si>
    <t xml:space="preserve"> 2. Разходи за лихви по други заеми и дългове</t>
  </si>
  <si>
    <t xml:space="preserve"> 3. Други нето-разчети и операции на бюджетни организации</t>
  </si>
  <si>
    <t xml:space="preserve"> 6. Приходи от концесии и лицензии за ползване на публични активи</t>
  </si>
  <si>
    <t>приходни §§ 01-00 ÷ 20-00</t>
  </si>
  <si>
    <t>приходни §§ 28-02 и 28-09</t>
  </si>
  <si>
    <t>приходeн § 24-04</t>
  </si>
  <si>
    <t>приходни §§ 24-05 и 24-06</t>
  </si>
  <si>
    <t>приходни §§ 41-00 и 42-00</t>
  </si>
  <si>
    <t>приходни §§ 24-08 ÷ 24-19</t>
  </si>
  <si>
    <t>приходни §§ 24-01, 24-03 и 24-07</t>
  </si>
  <si>
    <t>приходeн § 40-40</t>
  </si>
  <si>
    <r>
      <t xml:space="preserve">приходeн § 40-00 </t>
    </r>
    <r>
      <rPr>
        <i/>
        <u/>
        <sz val="12"/>
        <color indexed="10"/>
        <rFont val="Times New Roman CYR"/>
        <charset val="204"/>
      </rPr>
      <t>без</t>
    </r>
    <r>
      <rPr>
        <sz val="12"/>
        <rFont val="Times New Roman CYR"/>
        <family val="1"/>
        <charset val="204"/>
      </rPr>
      <t xml:space="preserve"> §§ 40-40 и 40-71</t>
    </r>
  </si>
  <si>
    <t>приходeн § 28-01</t>
  </si>
  <si>
    <t>приходен § 37-01</t>
  </si>
  <si>
    <t>приходен § 37-02</t>
  </si>
  <si>
    <t>приходен § 37-09</t>
  </si>
  <si>
    <t>приходни §§ 46-10, 46-20, 48-10 и 48-20</t>
  </si>
  <si>
    <t>приходни §§ 46-30 ÷ 46-80 и §§ 48-30 ÷ 48-80</t>
  </si>
  <si>
    <t>приходeн § 47-00</t>
  </si>
  <si>
    <t>приходeн § 45-00</t>
  </si>
  <si>
    <t>разходни §§ 10-62, 10-63 и 10-69</t>
  </si>
  <si>
    <t>разходен § 19-00</t>
  </si>
  <si>
    <t>разходни §§ 01-00 и 02-00</t>
  </si>
  <si>
    <t>разходни §§ 05-00 и 08-00</t>
  </si>
  <si>
    <t>разходен § 54-00</t>
  </si>
  <si>
    <t>разходни §§ 51-00 и 52-00</t>
  </si>
  <si>
    <t>разходен § 53-00</t>
  </si>
  <si>
    <t>разходни §§ 21-00 ÷ 28-00</t>
  </si>
  <si>
    <t>разходен § 29-00</t>
  </si>
  <si>
    <t xml:space="preserve">разходни §§ 39-00 ÷ 42-00 (за НОИ и НЗОК - и разходен § 00-98) </t>
  </si>
  <si>
    <t>разходен § 55-04</t>
  </si>
  <si>
    <t>разходни §§ 33-00, 43-00, 44-00, 45-00 и 49-01</t>
  </si>
  <si>
    <t>трансферни параграфи §§ 30-00 ÷ 32-00 и 60-00 ÷ 69-00</t>
  </si>
  <si>
    <t>трансферни параграфи §§ 74-00 ÷ 78-00</t>
  </si>
  <si>
    <t>ОТЧЕТ ЗА КАСОВОТО ИЗПЪЛНЕНИЕ НА БЮДЖЕТА, СМЕТКИТЕ ЗА СЕС И ЧУЖДИТЕ СРЕДСТВА</t>
  </si>
  <si>
    <t>П О К А З А Т Е Л И</t>
  </si>
  <si>
    <t>сборен ред за група І. Постъпления от текущи приходи</t>
  </si>
  <si>
    <t>сборен ред за група ІІ. Постъпления от продажби на нефинансови активи</t>
  </si>
  <si>
    <r>
      <t xml:space="preserve">ІІІ. </t>
    </r>
    <r>
      <rPr>
        <b/>
        <sz val="11"/>
        <rFont val="Times New Roman CYR"/>
        <charset val="204"/>
      </rPr>
      <t>Внесен ДДС и др. д-ци в/у продажбите и коректив</t>
    </r>
    <r>
      <rPr>
        <b/>
        <sz val="12"/>
        <rFont val="Times New Roman CYR"/>
        <family val="1"/>
        <charset val="204"/>
      </rPr>
      <t xml:space="preserve"> - </t>
    </r>
    <r>
      <rPr>
        <b/>
        <sz val="11"/>
        <rFont val="Times New Roman CYR"/>
        <charset val="204"/>
      </rPr>
      <t>приходни</t>
    </r>
    <r>
      <rPr>
        <b/>
        <sz val="12"/>
        <rFont val="Times New Roman CYR"/>
        <family val="1"/>
        <charset val="204"/>
      </rPr>
      <t xml:space="preserve"> § 36-18 </t>
    </r>
    <r>
      <rPr>
        <b/>
        <sz val="11"/>
        <rFont val="Times New Roman CYR"/>
        <charset val="204"/>
      </rPr>
      <t xml:space="preserve">и </t>
    </r>
    <r>
      <rPr>
        <b/>
        <sz val="12"/>
        <rFont val="Times New Roman CYR"/>
        <family val="1"/>
        <charset val="204"/>
      </rPr>
      <t>37-00</t>
    </r>
  </si>
  <si>
    <r>
      <rPr>
        <b/>
        <sz val="11"/>
        <rFont val="Times New Roman CYR"/>
        <charset val="204"/>
      </rPr>
      <t>IV. Постъпления от застрахователни обезщетения</t>
    </r>
    <r>
      <rPr>
        <b/>
        <sz val="12"/>
        <rFont val="Times New Roman CYR"/>
        <family val="1"/>
        <charset val="204"/>
      </rPr>
      <t xml:space="preserve"> - приходни § 36-11 и 36-12</t>
    </r>
  </si>
  <si>
    <t>сборен ред за група V. Приходи от помощи и дарения</t>
  </si>
  <si>
    <t xml:space="preserve"> сборен ред за А. ОБЩО ПРИХОДИ, ПОМОЩИ И ДАРЕНИЯ</t>
  </si>
  <si>
    <r>
      <t>разходни §§ 10-00 (</t>
    </r>
    <r>
      <rPr>
        <i/>
        <u/>
        <sz val="12"/>
        <color indexed="10"/>
        <rFont val="Times New Roman CYR"/>
        <charset val="204"/>
      </rPr>
      <t>без</t>
    </r>
    <r>
      <rPr>
        <sz val="12"/>
        <rFont val="Times New Roman CYR"/>
        <family val="1"/>
        <charset val="204"/>
      </rPr>
      <t xml:space="preserve"> §§ 10-62, 10-63 и 10-69), 46-00 и § 00-98 </t>
    </r>
    <r>
      <rPr>
        <sz val="12"/>
        <rFont val="Times New Roman CYR"/>
        <charset val="204"/>
      </rPr>
      <t>(</t>
    </r>
    <r>
      <rPr>
        <i/>
        <u/>
        <sz val="12"/>
        <color indexed="10"/>
        <rFont val="Times New Roman CYR"/>
        <charset val="204"/>
      </rPr>
      <t>без</t>
    </r>
    <r>
      <rPr>
        <sz val="12"/>
        <rFont val="Times New Roman CYR"/>
        <family val="1"/>
        <charset val="204"/>
      </rPr>
      <t xml:space="preserve"> НОИ и НЗОК)</t>
    </r>
  </si>
  <si>
    <t>сборен ред за група І. Плащания за текущи нелихвени разходи</t>
  </si>
  <si>
    <r>
      <t xml:space="preserve">разходен § 57-00 и приходeн § 40-71 </t>
    </r>
    <r>
      <rPr>
        <i/>
        <sz val="12"/>
        <color indexed="10"/>
        <rFont val="Times New Roman CYR"/>
        <charset val="204"/>
      </rPr>
      <t>(-)</t>
    </r>
  </si>
  <si>
    <r>
      <t xml:space="preserve">приходeн § 40-71 </t>
    </r>
    <r>
      <rPr>
        <i/>
        <sz val="12"/>
        <color indexed="10"/>
        <rFont val="Times New Roman CYR"/>
        <charset val="204"/>
      </rPr>
      <t>(-)</t>
    </r>
  </si>
  <si>
    <t>сборен ред за група ІІ. Плащания за на нефинансови дълготрайни активи</t>
  </si>
  <si>
    <t>сборен ред за група ІІІ. Плащания за разходи за лихви</t>
  </si>
  <si>
    <t>сборен ред за група ІV. Трансфери към домакинства</t>
  </si>
  <si>
    <r>
      <t>разходни §§ 49-02 и 55-00 (</t>
    </r>
    <r>
      <rPr>
        <i/>
        <u/>
        <sz val="12"/>
        <color indexed="10"/>
        <rFont val="Times New Roman CYR"/>
        <charset val="204"/>
      </rPr>
      <t>без</t>
    </r>
    <r>
      <rPr>
        <sz val="12"/>
        <rFont val="Times New Roman CYR"/>
        <family val="1"/>
        <charset val="204"/>
      </rPr>
      <t xml:space="preserve"> § 55-04)</t>
    </r>
  </si>
  <si>
    <t>сборен ред за група V. Субсидии и капиталови трансфери</t>
  </si>
  <si>
    <r>
      <t xml:space="preserve"> сборен за ред Б. </t>
    </r>
    <r>
      <rPr>
        <b/>
        <sz val="11"/>
        <rFont val="Times New Roman"/>
        <family val="1"/>
        <charset val="204"/>
      </rPr>
      <t>ОБЩО РАЗХОДИ И ПРИДОБИВАНЕ НА НЕФИН. АКТИВИ</t>
    </r>
  </si>
  <si>
    <r>
      <t xml:space="preserve"> сборен ред за  </t>
    </r>
    <r>
      <rPr>
        <b/>
        <sz val="11"/>
        <rFont val="Times New Roman"/>
        <family val="1"/>
        <charset val="204"/>
      </rPr>
      <t>В. ОБЩО ТРАНСФЕРИ И  ЗАЕМИ М/У БЮДЖ. ОРГАНИЗАЦИИ</t>
    </r>
  </si>
  <si>
    <t>финансиращи §§ 70-01 и 70-03</t>
  </si>
  <si>
    <t>финансиращи §§ 70-10 и 90-00</t>
  </si>
  <si>
    <r>
      <t xml:space="preserve"> Сборен ред за група І. </t>
    </r>
    <r>
      <rPr>
        <b/>
        <sz val="11"/>
        <rFont val="Times New Roman CYR"/>
        <charset val="204"/>
      </rPr>
      <t>Придобиване и реализиране на дялове, акции и участия</t>
    </r>
  </si>
  <si>
    <t>финансиращи §§ 71-01, 72-01 и 79-01</t>
  </si>
  <si>
    <r>
      <t xml:space="preserve">финансиращи §§ 71-02, 72-02, 79-02 и 82-00 и </t>
    </r>
    <r>
      <rPr>
        <i/>
        <sz val="12"/>
        <color indexed="18"/>
        <rFont val="Times New Roman CYR"/>
        <charset val="204"/>
      </rPr>
      <t>§ 80-80</t>
    </r>
    <r>
      <rPr>
        <sz val="12"/>
        <rFont val="Times New Roman CYR"/>
        <family val="1"/>
        <charset val="204"/>
      </rPr>
      <t xml:space="preserve"> (ако е </t>
    </r>
    <r>
      <rPr>
        <i/>
        <sz val="12"/>
        <color indexed="18"/>
        <rFont val="Times New Roman CYR"/>
        <charset val="204"/>
      </rPr>
      <t>"плюс"</t>
    </r>
    <r>
      <rPr>
        <sz val="12"/>
        <rFont val="Times New Roman CYR"/>
        <family val="1"/>
        <charset val="204"/>
      </rPr>
      <t>)</t>
    </r>
  </si>
  <si>
    <t>финансиращи §§ 73-20, 73-69 и 73-70</t>
  </si>
  <si>
    <t>финансиращи §§ 73-91 и 73-92</t>
  </si>
  <si>
    <r>
      <t xml:space="preserve"> Сборен ред за група ІІ. </t>
    </r>
    <r>
      <rPr>
        <b/>
        <sz val="11"/>
        <rFont val="Times New Roman CYR"/>
        <charset val="204"/>
      </rPr>
      <t>Предоставени заеми, възмездна фин. помощ и гаранции</t>
    </r>
  </si>
  <si>
    <t>финансиращи §§ 91-01 и 92-00</t>
  </si>
  <si>
    <t>финансиращи §§ 73-93, 93-36, 93-38</t>
  </si>
  <si>
    <t xml:space="preserve">  Сборен ред за група ІІІ. Други операции с финансови активи</t>
  </si>
  <si>
    <t xml:space="preserve"> Сборен ред за Е. ОБЩО ОПЕРАЦИИ С ФИНАНСОВИ АКТИВИ</t>
  </si>
  <si>
    <t>финансиращи §§ 81-11, 81-12 и 85-00</t>
  </si>
  <si>
    <t>финансиращи §§ 81-21, 81-22 и 86-00</t>
  </si>
  <si>
    <t xml:space="preserve"> Сборен ред за група І. Емитирани държавни (общински) ценни книжа</t>
  </si>
  <si>
    <t xml:space="preserve">финансиращи §§ 80-11, 80-12, 80-31, 80-32, 80-51, 80-52, 80-97, 83-11, 83-12, 83-71, 83-72 </t>
  </si>
  <si>
    <r>
      <t xml:space="preserve">§§ 80-17, 80-18, 80-37, 80-38, 80-57, 80-58, 80-98, 83-21, 83-22, 83-81, 83-82 и </t>
    </r>
    <r>
      <rPr>
        <i/>
        <sz val="10"/>
        <color indexed="10"/>
        <rFont val="Times New Roman Cyr"/>
        <charset val="204"/>
      </rPr>
      <t>§ 80-80</t>
    </r>
    <r>
      <rPr>
        <sz val="10"/>
        <rFont val="Times New Roman Cyr"/>
        <family val="1"/>
        <charset val="204"/>
      </rPr>
      <t xml:space="preserve"> (ако е </t>
    </r>
    <r>
      <rPr>
        <i/>
        <sz val="10"/>
        <color indexed="10"/>
        <rFont val="Times New Roman Cyr"/>
        <charset val="204"/>
      </rPr>
      <t>"минус"</t>
    </r>
    <r>
      <rPr>
        <sz val="10"/>
        <rFont val="Times New Roman Cyr"/>
        <family val="1"/>
        <charset val="204"/>
      </rPr>
      <t>)</t>
    </r>
  </si>
  <si>
    <t>Сборен ред за група ІІ. Заеми от банки и други лица</t>
  </si>
  <si>
    <t>финансиращ § 93-17</t>
  </si>
  <si>
    <t>финансиращ § 93-18</t>
  </si>
  <si>
    <t>Сборен ред за група ІІІ. Финансиране чрез фин. лизинг и търговски кредит</t>
  </si>
  <si>
    <t>финансиращи §§ 93-01, 93-10, 93-55 и 93-56</t>
  </si>
  <si>
    <t>финансиращи §§ 93-37 и 93-39</t>
  </si>
  <si>
    <t>Сборен ред за група ІV. Други операции с финансови пасиви</t>
  </si>
  <si>
    <t xml:space="preserve"> Сборен ред за Ж. ОБЩО ОПЕРАЦИИ С ФИНАНСОВИ ПАСИВИ</t>
  </si>
  <si>
    <t>финансиращи §§ 93-21 ÷ 93-28</t>
  </si>
  <si>
    <t>финансиращ § 88-00</t>
  </si>
  <si>
    <t>прилага се само за отчета в хил. лв.</t>
  </si>
  <si>
    <t xml:space="preserve"> Сборен ред за З. ОБЩО НЕТО-РАЗЧЕТИ И ДРУГИ НЕТНИ ПОЗИЦИИ</t>
  </si>
  <si>
    <r>
      <t xml:space="preserve">финансиращи §§ 95-01 ÷ 95-06, 95-21, 95-22, 96-01 и 96-03 (за ЦБ -  </t>
    </r>
    <r>
      <rPr>
        <i/>
        <u/>
        <sz val="12"/>
        <color indexed="10"/>
        <rFont val="Times New Roman CYR"/>
        <charset val="204"/>
      </rPr>
      <t>без</t>
    </r>
    <r>
      <rPr>
        <sz val="12"/>
        <rFont val="Times New Roman CYR"/>
        <family val="1"/>
        <charset val="204"/>
      </rPr>
      <t xml:space="preserve"> § 96-01 и 96-03)</t>
    </r>
  </si>
  <si>
    <t>финансиращи §§ 95-14 и 95-49</t>
  </si>
  <si>
    <r>
      <rPr>
        <sz val="12"/>
        <color indexed="10"/>
        <rFont val="Times New Roman CYR"/>
        <charset val="204"/>
      </rPr>
      <t>(-)</t>
    </r>
    <r>
      <rPr>
        <sz val="12"/>
        <rFont val="Times New Roman CYR"/>
        <family val="1"/>
        <charset val="204"/>
      </rPr>
      <t xml:space="preserve"> §§ 95-07 ÷ 95-12, 95-28, 95-29, 96-07 и 96-09 (за ЦБ - § </t>
    </r>
    <r>
      <rPr>
        <i/>
        <u/>
        <sz val="12"/>
        <color indexed="10"/>
        <rFont val="Times New Roman CYR"/>
        <charset val="204"/>
      </rPr>
      <t>без</t>
    </r>
    <r>
      <rPr>
        <sz val="12"/>
        <rFont val="Times New Roman CYR"/>
        <family val="1"/>
        <charset val="204"/>
      </rPr>
      <t xml:space="preserve"> 96-07 и 96-09)</t>
    </r>
  </si>
  <si>
    <t xml:space="preserve"> 2. Погашения по получeни банкови и други заеми (-)</t>
  </si>
  <si>
    <t xml:space="preserve"> З. ОБЩО НЕТО-РАЗЧЕТИ И ДРУГИ ОПЕРАЦИИ</t>
  </si>
  <si>
    <t>име и фамилия</t>
  </si>
  <si>
    <t>(6)</t>
  </si>
  <si>
    <t>(8)=(2)+(4)+(6)</t>
  </si>
  <si>
    <t>(7)=(1)+(3)+(5)</t>
  </si>
  <si>
    <t xml:space="preserve">         Web-адрес</t>
  </si>
  <si>
    <t xml:space="preserve">            телефон:</t>
  </si>
  <si>
    <r>
      <t xml:space="preserve">(бюджетна организация, предприятие по чл. 165, ал. 1 </t>
    </r>
    <r>
      <rPr>
        <sz val="11"/>
        <color indexed="18"/>
        <rFont val="Times New Roman Cyr"/>
        <charset val="204"/>
      </rPr>
      <t>от</t>
    </r>
    <r>
      <rPr>
        <sz val="12"/>
        <color indexed="18"/>
        <rFont val="Times New Roman CYR"/>
        <family val="1"/>
        <charset val="204"/>
      </rPr>
      <t xml:space="preserve"> ЗПФ, </t>
    </r>
    <r>
      <rPr>
        <sz val="11"/>
        <color indexed="18"/>
        <rFont val="Times New Roman Cyr"/>
        <charset val="204"/>
      </rPr>
      <t>поделение</t>
    </r>
    <r>
      <rPr>
        <sz val="12"/>
        <color indexed="18"/>
        <rFont val="Times New Roman CYR"/>
        <family val="1"/>
        <charset val="204"/>
      </rPr>
      <t>)</t>
    </r>
  </si>
  <si>
    <t xml:space="preserve">                               НА </t>
  </si>
  <si>
    <t>на бюджета, сметките за средствата от Европейския съюз и сметките за чужди средства</t>
  </si>
  <si>
    <t xml:space="preserve">ОТЧЕТ ЗА КАСОВОТО ИЗПЪЛНЕНИЕ </t>
  </si>
  <si>
    <t xml:space="preserve">  ЕИК/БУЛСТАТ</t>
  </si>
  <si>
    <t xml:space="preserve">     КОД ПО ЕБК</t>
  </si>
  <si>
    <t xml:space="preserve">                e-mail</t>
  </si>
  <si>
    <t xml:space="preserve">                  КЪМ</t>
  </si>
  <si>
    <t xml:space="preserve">ОБЩО  КАСОВ    ОТЧЕТ  </t>
  </si>
  <si>
    <t>[Седалище и адрес]</t>
  </si>
  <si>
    <t xml:space="preserve"> 3. Други безвъзмездно получени средства по международни и други програми</t>
  </si>
  <si>
    <r>
      <t xml:space="preserve"> 4. Нето-прираст </t>
    </r>
    <r>
      <rPr>
        <sz val="11"/>
        <rFont val="Times New Roman CYR"/>
        <charset val="204"/>
      </rPr>
      <t>на</t>
    </r>
    <r>
      <rPr>
        <sz val="12"/>
        <rFont val="Times New Roman CYR"/>
        <family val="1"/>
        <charset val="204"/>
      </rPr>
      <t xml:space="preserve"> държавния резерв </t>
    </r>
    <r>
      <rPr>
        <sz val="11"/>
        <rFont val="Times New Roman CYR"/>
        <charset val="204"/>
      </rPr>
      <t>и</t>
    </r>
    <r>
      <rPr>
        <sz val="12"/>
        <rFont val="Times New Roman CYR"/>
        <family val="1"/>
        <charset val="204"/>
      </rPr>
      <t xml:space="preserve"> изкупуване </t>
    </r>
    <r>
      <rPr>
        <sz val="11"/>
        <rFont val="Times New Roman CYR"/>
        <charset val="204"/>
      </rPr>
      <t xml:space="preserve">на </t>
    </r>
    <r>
      <rPr>
        <sz val="12"/>
        <rFont val="Times New Roman CYR"/>
        <family val="1"/>
        <charset val="204"/>
      </rPr>
      <t xml:space="preserve">земедел. продукция </t>
    </r>
  </si>
  <si>
    <r>
      <t xml:space="preserve"> 1. </t>
    </r>
    <r>
      <rPr>
        <sz val="11"/>
        <rFont val="Times New Roman CYR"/>
        <charset val="204"/>
      </rPr>
      <t>Разходи</t>
    </r>
    <r>
      <rPr>
        <sz val="12"/>
        <rFont val="Times New Roman CYR"/>
        <family val="1"/>
        <charset val="204"/>
      </rPr>
      <t xml:space="preserve"> </t>
    </r>
    <r>
      <rPr>
        <sz val="11"/>
        <rFont val="Times New Roman CYR"/>
        <charset val="204"/>
      </rPr>
      <t>за</t>
    </r>
    <r>
      <rPr>
        <sz val="12"/>
        <rFont val="Times New Roman CYR"/>
        <family val="1"/>
        <charset val="204"/>
      </rPr>
      <t xml:space="preserve"> лихви </t>
    </r>
    <r>
      <rPr>
        <sz val="11"/>
        <rFont val="Times New Roman CYR"/>
        <charset val="204"/>
      </rPr>
      <t>по</t>
    </r>
    <r>
      <rPr>
        <sz val="12"/>
        <rFont val="Times New Roman CYR"/>
        <family val="1"/>
        <charset val="204"/>
      </rPr>
      <t xml:space="preserve"> банкови заеми </t>
    </r>
    <r>
      <rPr>
        <sz val="11"/>
        <rFont val="Times New Roman CYR"/>
        <charset val="204"/>
      </rPr>
      <t>и</t>
    </r>
    <r>
      <rPr>
        <sz val="12"/>
        <rFont val="Times New Roman CYR"/>
        <family val="1"/>
        <charset val="204"/>
      </rPr>
      <t xml:space="preserve"> държавни </t>
    </r>
    <r>
      <rPr>
        <sz val="11"/>
        <rFont val="Times New Roman CYR"/>
        <charset val="204"/>
      </rPr>
      <t>(общински)</t>
    </r>
    <r>
      <rPr>
        <sz val="12"/>
        <rFont val="Times New Roman CYR"/>
        <family val="1"/>
        <charset val="204"/>
      </rPr>
      <t xml:space="preserve"> ценни книжа</t>
    </r>
  </si>
  <si>
    <r>
      <t xml:space="preserve"> 2. Постъпления </t>
    </r>
    <r>
      <rPr>
        <sz val="11"/>
        <rFont val="Times New Roman CYR"/>
        <charset val="204"/>
      </rPr>
      <t>от</t>
    </r>
    <r>
      <rPr>
        <sz val="12"/>
        <rFont val="Times New Roman CYR"/>
        <family val="1"/>
        <charset val="204"/>
      </rPr>
      <t xml:space="preserve"> реализация </t>
    </r>
    <r>
      <rPr>
        <sz val="11"/>
        <rFont val="Times New Roman CYR"/>
        <charset val="204"/>
      </rPr>
      <t>и</t>
    </r>
    <r>
      <rPr>
        <sz val="12"/>
        <rFont val="Times New Roman CYR"/>
        <family val="1"/>
        <charset val="204"/>
      </rPr>
      <t xml:space="preserve"> приватизация </t>
    </r>
    <r>
      <rPr>
        <sz val="11"/>
        <rFont val="Times New Roman CYR"/>
        <charset val="204"/>
      </rPr>
      <t>на</t>
    </r>
    <r>
      <rPr>
        <sz val="12"/>
        <rFont val="Times New Roman CYR"/>
        <family val="1"/>
        <charset val="204"/>
      </rPr>
      <t xml:space="preserve"> дялове, акциии </t>
    </r>
    <r>
      <rPr>
        <sz val="11"/>
        <rFont val="Times New Roman CYR"/>
        <charset val="204"/>
      </rPr>
      <t>и</t>
    </r>
    <r>
      <rPr>
        <sz val="12"/>
        <rFont val="Times New Roman CYR"/>
        <family val="1"/>
        <charset val="204"/>
      </rPr>
      <t xml:space="preserve"> участия</t>
    </r>
  </si>
  <si>
    <t>Общо за група ІІ. Реализация на нефинан. активи и конфиск. средства</t>
  </si>
  <si>
    <t>ІІІ. Внесен ДДС и др. данъци в/у продажбите и коректив за постъпления</t>
  </si>
  <si>
    <r>
      <t xml:space="preserve">В. ТРАНСФЕРИ </t>
    </r>
    <r>
      <rPr>
        <b/>
        <sz val="10"/>
        <rFont val="Times New Roman CYR"/>
        <charset val="204"/>
      </rPr>
      <t>И</t>
    </r>
    <r>
      <rPr>
        <b/>
        <sz val="11"/>
        <rFont val="Times New Roman CYR"/>
        <family val="1"/>
        <charset val="204"/>
      </rPr>
      <t xml:space="preserve"> БЕЗЛИХВЕНИ ЗАЕМИ </t>
    </r>
    <r>
      <rPr>
        <b/>
        <sz val="10"/>
        <rFont val="Times New Roman CYR"/>
        <charset val="204"/>
      </rPr>
      <t>М/У</t>
    </r>
    <r>
      <rPr>
        <b/>
        <sz val="11"/>
        <rFont val="Times New Roman CYR"/>
        <family val="1"/>
        <charset val="204"/>
      </rPr>
      <t xml:space="preserve"> БЮДЖ. ОРГАНИЗАЦИИ</t>
    </r>
  </si>
  <si>
    <r>
      <t xml:space="preserve">Б. ОБЩО РАЗХОДИ </t>
    </r>
    <r>
      <rPr>
        <b/>
        <sz val="10"/>
        <rFont val="Times New Roman"/>
        <family val="1"/>
        <charset val="204"/>
      </rPr>
      <t>И</t>
    </r>
    <r>
      <rPr>
        <b/>
        <sz val="11"/>
        <rFont val="Times New Roman"/>
        <family val="1"/>
        <charset val="204"/>
      </rPr>
      <t xml:space="preserve"> ПРИДОБИВАНЕ </t>
    </r>
    <r>
      <rPr>
        <b/>
        <sz val="10"/>
        <rFont val="Times New Roman"/>
        <family val="1"/>
        <charset val="204"/>
      </rPr>
      <t>НА</t>
    </r>
    <r>
      <rPr>
        <b/>
        <sz val="11"/>
        <rFont val="Times New Roman"/>
        <family val="1"/>
        <charset val="204"/>
      </rPr>
      <t xml:space="preserve"> НЕФИНАНСОВИ АКТИВИ</t>
    </r>
  </si>
  <si>
    <r>
      <t xml:space="preserve">В. ОБЩО ТРАНСФЕРИ </t>
    </r>
    <r>
      <rPr>
        <b/>
        <sz val="11"/>
        <rFont val="Times New Roman"/>
        <family val="1"/>
        <charset val="204"/>
      </rPr>
      <t>И</t>
    </r>
    <r>
      <rPr>
        <b/>
        <sz val="12"/>
        <rFont val="Times New Roman"/>
        <family val="1"/>
        <charset val="204"/>
      </rPr>
      <t xml:space="preserve"> ЗАЕМИ </t>
    </r>
    <r>
      <rPr>
        <b/>
        <sz val="11"/>
        <rFont val="Times New Roman"/>
        <family val="1"/>
        <charset val="204"/>
      </rPr>
      <t>М/У</t>
    </r>
    <r>
      <rPr>
        <b/>
        <sz val="12"/>
        <rFont val="Times New Roman"/>
        <family val="1"/>
        <charset val="204"/>
      </rPr>
      <t xml:space="preserve"> БЮДЖЕТНИ ОРГАНИЗАЦИИ</t>
    </r>
  </si>
  <si>
    <t>Г. Бюджетно салдо: Дефицит (-) / излишък (+) = (А.-Б.+В.)</t>
  </si>
  <si>
    <t>Общо за група І. Придобиване и реализиране на дялове, акции и участия</t>
  </si>
  <si>
    <t>Общо за група ІІ. Предоставени заеми, възмездна фин. помощ и гаранции</t>
  </si>
  <si>
    <r>
      <rPr>
        <b/>
        <i/>
        <sz val="10"/>
        <color indexed="18"/>
        <rFont val="Times New Roman CYR"/>
        <charset val="204"/>
      </rPr>
      <t>КОНТРОЛА</t>
    </r>
    <r>
      <rPr>
        <b/>
        <sz val="10"/>
        <rFont val="Times New Roman CYR"/>
        <family val="1"/>
        <charset val="204"/>
      </rPr>
      <t>- РАВНЕНИЕ МЕЖДУ БЮДЖЕТНО САЛДО И ФИНАНСИРАНЕ</t>
    </r>
  </si>
  <si>
    <r>
      <rPr>
        <b/>
        <i/>
        <sz val="10"/>
        <color indexed="16"/>
        <rFont val="Times New Roman CYR"/>
        <charset val="204"/>
      </rPr>
      <t>КОНТРОЛА</t>
    </r>
    <r>
      <rPr>
        <b/>
        <sz val="10"/>
        <rFont val="Times New Roman CYR"/>
        <family val="1"/>
        <charset val="204"/>
      </rPr>
      <t>- РАВНЕНИЕ НА КАСОВИ ПОТОЦИ С НАЛИЧНОСТ</t>
    </r>
  </si>
  <si>
    <r>
      <rPr>
        <b/>
        <i/>
        <sz val="10"/>
        <color indexed="18"/>
        <rFont val="Times New Roman CYR"/>
        <charset val="204"/>
      </rPr>
      <t>КОНТРОЛА</t>
    </r>
    <r>
      <rPr>
        <b/>
        <sz val="10"/>
        <rFont val="Times New Roman CYR"/>
        <family val="1"/>
        <charset val="204"/>
      </rPr>
      <t xml:space="preserve">- </t>
    </r>
    <r>
      <rPr>
        <b/>
        <sz val="9"/>
        <rFont val="Times New Roman Cyr"/>
        <charset val="204"/>
      </rPr>
      <t>РАВНЕНИЕ</t>
    </r>
    <r>
      <rPr>
        <b/>
        <sz val="10"/>
        <rFont val="Times New Roman CYR"/>
        <family val="1"/>
        <charset val="204"/>
      </rPr>
      <t xml:space="preserve"> </t>
    </r>
    <r>
      <rPr>
        <b/>
        <sz val="9"/>
        <rFont val="Times New Roman Cyr"/>
        <charset val="204"/>
      </rPr>
      <t>НА</t>
    </r>
    <r>
      <rPr>
        <b/>
        <sz val="10"/>
        <rFont val="Times New Roman CYR"/>
        <family val="1"/>
        <charset val="204"/>
      </rPr>
      <t xml:space="preserve"> </t>
    </r>
    <r>
      <rPr>
        <b/>
        <sz val="9"/>
        <rFont val="Times New Roman Cyr"/>
        <charset val="204"/>
      </rPr>
      <t>БЮДЖ.</t>
    </r>
    <r>
      <rPr>
        <b/>
        <sz val="10"/>
        <rFont val="Times New Roman CYR"/>
        <family val="1"/>
        <charset val="204"/>
      </rPr>
      <t xml:space="preserve"> </t>
    </r>
    <r>
      <rPr>
        <b/>
        <sz val="9"/>
        <rFont val="Times New Roman Cyr"/>
        <charset val="204"/>
      </rPr>
      <t>САЛДО</t>
    </r>
    <r>
      <rPr>
        <b/>
        <sz val="10"/>
        <rFont val="Times New Roman CYR"/>
        <family val="1"/>
        <charset val="204"/>
      </rPr>
      <t xml:space="preserve"> </t>
    </r>
    <r>
      <rPr>
        <b/>
        <sz val="9"/>
        <rFont val="Times New Roman Cyr"/>
        <charset val="204"/>
      </rPr>
      <t>И</t>
    </r>
    <r>
      <rPr>
        <b/>
        <sz val="10"/>
        <rFont val="Times New Roman CYR"/>
        <family val="1"/>
        <charset val="204"/>
      </rPr>
      <t xml:space="preserve"> </t>
    </r>
    <r>
      <rPr>
        <b/>
        <sz val="9"/>
        <rFont val="Times New Roman Cyr"/>
        <charset val="204"/>
      </rPr>
      <t>ФИНАНСИРАНЕ</t>
    </r>
    <r>
      <rPr>
        <b/>
        <sz val="10"/>
        <rFont val="Times New Roman CYR"/>
        <family val="1"/>
        <charset val="204"/>
      </rPr>
      <t xml:space="preserve"> - </t>
    </r>
    <r>
      <rPr>
        <b/>
        <sz val="11"/>
        <rFont val="Times New Roman CYR"/>
        <charset val="204"/>
      </rPr>
      <t>неравнение</t>
    </r>
    <r>
      <rPr>
        <b/>
        <sz val="10"/>
        <rFont val="Times New Roman CYR"/>
        <family val="1"/>
        <charset val="204"/>
      </rPr>
      <t xml:space="preserve"> </t>
    </r>
    <r>
      <rPr>
        <b/>
        <i/>
        <sz val="10"/>
        <color indexed="18"/>
        <rFont val="Times New Roman CYR"/>
        <charset val="204"/>
      </rPr>
      <t>в левове</t>
    </r>
  </si>
  <si>
    <r>
      <rPr>
        <b/>
        <i/>
        <sz val="9"/>
        <color indexed="16"/>
        <rFont val="Times New Roman CYR"/>
        <charset val="204"/>
      </rPr>
      <t>КОНТРОЛА</t>
    </r>
    <r>
      <rPr>
        <b/>
        <sz val="10"/>
        <rFont val="Times New Roman CYR"/>
        <family val="1"/>
        <charset val="204"/>
      </rPr>
      <t xml:space="preserve">- </t>
    </r>
    <r>
      <rPr>
        <b/>
        <sz val="9"/>
        <rFont val="Times New Roman Cyr"/>
        <charset val="204"/>
      </rPr>
      <t>РАВНЕНИЕ НА КАСОВИ ПОТОЦИ С НАЛИЧНОСТ</t>
    </r>
    <r>
      <rPr>
        <b/>
        <sz val="10"/>
        <rFont val="Times New Roman CYR"/>
        <family val="1"/>
        <charset val="204"/>
      </rPr>
      <t xml:space="preserve"> - </t>
    </r>
    <r>
      <rPr>
        <b/>
        <sz val="11"/>
        <rFont val="Times New Roman CYR"/>
        <charset val="204"/>
      </rPr>
      <t>неравнение</t>
    </r>
    <r>
      <rPr>
        <b/>
        <sz val="10"/>
        <rFont val="Times New Roman CYR"/>
        <family val="1"/>
        <charset val="204"/>
      </rPr>
      <t xml:space="preserve"> </t>
    </r>
    <r>
      <rPr>
        <b/>
        <i/>
        <sz val="10"/>
        <color indexed="16"/>
        <rFont val="Times New Roman CYR"/>
        <charset val="204"/>
      </rPr>
      <t>в левове</t>
    </r>
  </si>
  <si>
    <t xml:space="preserve">           код от регистъра на бюджетните организации в СЕБРА</t>
  </si>
  <si>
    <t xml:space="preserve"> 3. Плащания по активирани гаранции - главници по гарантирани заеми</t>
  </si>
  <si>
    <t>приходни §§ 36-08 и 36-10</t>
  </si>
  <si>
    <t>приходни §§ 36-01, 36-05 и 36-19</t>
  </si>
  <si>
    <t xml:space="preserve">     в т.ч. изменение на средства по сметки, включени в единната сметка</t>
  </si>
  <si>
    <t>финансиращ § 96-00</t>
  </si>
  <si>
    <t xml:space="preserve"> 2. Приходи от такси и вноски</t>
  </si>
  <si>
    <t>приходни §§ 25-00, 26-00, 27-00, 36-08 и 36-10</t>
  </si>
  <si>
    <t xml:space="preserve">     в т.ч. приходи от вноски</t>
  </si>
  <si>
    <r>
      <t xml:space="preserve">                     финансиращи §§ 87-00, 89-00, 93-30, 93-95, 93-96, 95-13 и 98-00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indexed="9"/>
        <rFont val="Times New Roman CYR"/>
        <charset val="204"/>
      </rPr>
      <t>(за ЦБ - и § 96-01 и 96-02)</t>
    </r>
  </si>
  <si>
    <t xml:space="preserve"> 1. Наличности по акредитиви и други сметки в началото на периода</t>
  </si>
  <si>
    <r>
      <t xml:space="preserve"> 3.</t>
    </r>
    <r>
      <rPr>
        <b/>
        <sz val="12"/>
        <rFont val="Times New Roman CYR"/>
        <charset val="204"/>
      </rPr>
      <t xml:space="preserve"> </t>
    </r>
    <r>
      <rPr>
        <sz val="12"/>
        <rFont val="Times New Roman CYR"/>
        <charset val="204"/>
      </rPr>
      <t>Наличности по акредитиви и други сметки в края на периода</t>
    </r>
  </si>
  <si>
    <t xml:space="preserve"> 2. Преоценка на наличности в чуждестранна валута в края на отчетния период</t>
  </si>
  <si>
    <t xml:space="preserve"> И. ИЗМЕНЕНИЕ НА ПАРИЧНИ СРЕДСТВА - КАСОВО ИЗПЪЛНЕНИЕ</t>
  </si>
  <si>
    <t xml:space="preserve"> И. ИЗМЕНЕНИЕ НА СРЕДСТВАТА - КАСОВО ИЗПЪЛНЕНИЕ (3.-1.-2.)</t>
  </si>
  <si>
    <t>К. ДРУГИ ИЗМЕНЕНИЯ - АКРЕДИТИВНИ И ДРУГИ СМЕТКИ</t>
  </si>
  <si>
    <t xml:space="preserve"> Сборен ред за И. ИЗМЕНЕНИЕ НА СРЕДСТВАТА - КАСОВО ИЗПЪЛНЕНИЕ (3.-1.-2.)</t>
  </si>
  <si>
    <t xml:space="preserve"> Сборен ред за К. ДРУТИ ИЗМЕНЕНИЯ -АКРЕДИТИВНИ И ДРУГИ СМЕТКИ (3.-1.-2.)</t>
  </si>
  <si>
    <t xml:space="preserve"> 2. Преоценка на акредитиви и други сметки в чужд. валута в края на периода</t>
  </si>
  <si>
    <t xml:space="preserve"> Сборен ред за Л. ИЗМЕНЕНИЕ НА ВСИЧКИ ПАРИЧНИ СРЕДСТВА (И + К)</t>
  </si>
  <si>
    <t xml:space="preserve"> Л. ИЗМЕНЕНИЕ НА ВСИЧКИ ПАРИЧНИ СРЕДСТВА (И. + К.)</t>
  </si>
  <si>
    <r>
      <rPr>
        <sz val="12"/>
        <rFont val="Times New Roman CYR"/>
        <charset val="204"/>
      </rPr>
      <t xml:space="preserve">3. Виж </t>
    </r>
    <r>
      <rPr>
        <b/>
        <sz val="12"/>
        <rFont val="Times New Roman CYR"/>
        <charset val="204"/>
      </rPr>
      <t>т. 15.3</t>
    </r>
    <r>
      <rPr>
        <sz val="12"/>
        <rFont val="Times New Roman CYR"/>
        <charset val="204"/>
      </rPr>
      <t xml:space="preserve"> и </t>
    </r>
    <r>
      <rPr>
        <b/>
        <sz val="12"/>
        <rFont val="Times New Roman CYR"/>
        <charset val="204"/>
      </rPr>
      <t>т. 16.3</t>
    </r>
    <r>
      <rPr>
        <sz val="12"/>
        <rFont val="Times New Roman CYR"/>
        <charset val="204"/>
      </rPr>
      <t xml:space="preserve"> от указанията за попълване на файла</t>
    </r>
  </si>
  <si>
    <r>
      <rPr>
        <sz val="12"/>
        <rFont val="Times New Roman CYR"/>
        <charset val="204"/>
      </rPr>
      <t xml:space="preserve">2. Виж </t>
    </r>
    <r>
      <rPr>
        <b/>
        <sz val="12"/>
        <rFont val="Times New Roman CYR"/>
        <charset val="204"/>
      </rPr>
      <t>т. 15.2</t>
    </r>
    <r>
      <rPr>
        <sz val="12"/>
        <rFont val="Times New Roman CYR"/>
        <charset val="204"/>
      </rPr>
      <t xml:space="preserve"> и </t>
    </r>
    <r>
      <rPr>
        <b/>
        <sz val="12"/>
        <rFont val="Times New Roman CYR"/>
        <charset val="204"/>
      </rPr>
      <t>т. 16.2</t>
    </r>
    <r>
      <rPr>
        <sz val="12"/>
        <rFont val="Times New Roman CYR"/>
        <charset val="204"/>
      </rPr>
      <t xml:space="preserve"> от указанията за попълване на файла</t>
    </r>
  </si>
  <si>
    <r>
      <t xml:space="preserve">1. Виж </t>
    </r>
    <r>
      <rPr>
        <b/>
        <sz val="12"/>
        <rFont val="Times New Roman CYR"/>
        <charset val="204"/>
      </rPr>
      <t>т. 15.1</t>
    </r>
    <r>
      <rPr>
        <sz val="12"/>
        <rFont val="Times New Roman CYR"/>
        <charset val="204"/>
      </rPr>
      <t xml:space="preserve"> и </t>
    </r>
    <r>
      <rPr>
        <b/>
        <sz val="12"/>
        <rFont val="Times New Roman CYR"/>
        <charset val="204"/>
      </rPr>
      <t>т. 16.1</t>
    </r>
    <r>
      <rPr>
        <sz val="12"/>
        <rFont val="Times New Roman CYR"/>
        <charset val="204"/>
      </rPr>
      <t xml:space="preserve"> от указанията за попълване на файла</t>
    </r>
  </si>
  <si>
    <t>К. ДРУГИ ИЗМЕНЕНИЯ - АКРЕДИТИВНИ И ДРУГИ СМЕТКИ (3.-1.-2.)</t>
  </si>
  <si>
    <t>СЕС - отчет</t>
  </si>
  <si>
    <t>ДСД - отчет</t>
  </si>
  <si>
    <t>ОБЩО - отчет</t>
  </si>
  <si>
    <t xml:space="preserve">БЮДЖЕТ - ОТЧЕТ  </t>
  </si>
  <si>
    <t xml:space="preserve">   Въведи сумата от</t>
  </si>
  <si>
    <t>Парични средства в края на периода - РАЗЛИКА м/у ОТЧЕТА и БАЛАНСА</t>
  </si>
  <si>
    <r>
      <rPr>
        <b/>
        <i/>
        <sz val="10"/>
        <color indexed="18"/>
        <rFont val="Times New Roman CYR"/>
        <charset val="204"/>
      </rPr>
      <t>КОНТРОЛА</t>
    </r>
    <r>
      <rPr>
        <b/>
        <sz val="10"/>
        <rFont val="Times New Roman CYR"/>
        <family val="1"/>
        <charset val="204"/>
      </rPr>
      <t>- равнение между КАСОВИЯ ОТЧЕТ и БАЛАНСА за наличностите</t>
    </r>
  </si>
  <si>
    <r>
      <rPr>
        <b/>
        <i/>
        <sz val="9"/>
        <color indexed="16"/>
        <rFont val="Times New Roman CYR"/>
        <charset val="204"/>
      </rPr>
      <t>КОНТРОЛА</t>
    </r>
    <r>
      <rPr>
        <b/>
        <sz val="10"/>
        <rFont val="Times New Roman CYR"/>
        <family val="1"/>
        <charset val="204"/>
      </rPr>
      <t xml:space="preserve">- </t>
    </r>
    <r>
      <rPr>
        <b/>
        <sz val="10"/>
        <rFont val="Times New Roman CYR"/>
        <charset val="204"/>
      </rPr>
      <t>равнение между</t>
    </r>
    <r>
      <rPr>
        <b/>
        <sz val="9"/>
        <rFont val="Times New Roman Cyr"/>
        <charset val="204"/>
      </rPr>
      <t xml:space="preserve"> КАСОВИЯ ОТЧЕТ и БАЛАНСА</t>
    </r>
    <r>
      <rPr>
        <b/>
        <sz val="10"/>
        <rFont val="Times New Roman CYR"/>
        <family val="1"/>
        <charset val="204"/>
      </rPr>
      <t xml:space="preserve"> - </t>
    </r>
    <r>
      <rPr>
        <b/>
        <sz val="11"/>
        <rFont val="Times New Roman CYR"/>
        <charset val="204"/>
      </rPr>
      <t>неравнение</t>
    </r>
    <r>
      <rPr>
        <b/>
        <sz val="12"/>
        <rFont val="Times New Roman CYR"/>
        <charset val="204"/>
      </rPr>
      <t xml:space="preserve"> </t>
    </r>
    <r>
      <rPr>
        <b/>
        <i/>
        <sz val="12"/>
        <color indexed="16"/>
        <rFont val="Times New Roman CYR"/>
        <charset val="204"/>
      </rPr>
      <t>в левове</t>
    </r>
  </si>
  <si>
    <t xml:space="preserve">ОБЩО парични средства в края на периода в КАСОВИЯ ОТЧЕТ </t>
  </si>
  <si>
    <t xml:space="preserve">     Ако има РАЗЛИКА от ЗАКРЪГЛЕНИЯ, въведи допустима разлика</t>
  </si>
  <si>
    <t>31.01.2022 г.</t>
  </si>
  <si>
    <t>28.02.2022 г.</t>
  </si>
  <si>
    <t>31.03.2022 г.</t>
  </si>
  <si>
    <t>30.04.2022 г.</t>
  </si>
  <si>
    <t>31.05.2022 г.</t>
  </si>
  <si>
    <t>30.06.2022 г.</t>
  </si>
  <si>
    <t>31.07.2022 г.</t>
  </si>
  <si>
    <t>31.08.2022 г.</t>
  </si>
  <si>
    <t>30.09.2022 г.</t>
  </si>
  <si>
    <t>31.10.2022 г.</t>
  </si>
  <si>
    <t>30.11.2022 г.</t>
  </si>
  <si>
    <t>31.12.2022 г.</t>
  </si>
  <si>
    <t>АГРАРЕН УНИВЕРСИТЕТ - ПЛОВДИВ, бул. "Менделеев" № 12</t>
  </si>
  <si>
    <t>032/654331</t>
  </si>
  <si>
    <t>vani2223@abv.bg</t>
  </si>
  <si>
    <t>Иванка Налджиян</t>
  </si>
  <si>
    <t>проф.д-р Христина Янчева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</si>
</sst>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74" formatCode="0&quot; &quot;0&quot; &quot;0&quot; &quot;0"/>
    <numFmt numFmtId="175" formatCode="0.0"/>
    <numFmt numFmtId="176" formatCode="#,##0;[Red]\(#,##0\)"/>
    <numFmt numFmtId="181" formatCode="&quot;за &quot;0000&quot; г.&quot;"/>
    <numFmt numFmtId="182" formatCode="&quot;БЮДЖЕТ Годишен         уточнен план &quot;0000&quot; г.&quot;"/>
    <numFmt numFmtId="184" formatCode="#,##0;\(#,##0\)"/>
    <numFmt numFmtId="185" formatCode="00&quot;.&quot;00&quot;.&quot;0000&quot; г.&quot;"/>
    <numFmt numFmtId="186" formatCode="#,##0&quot; &quot;;[Red]\(#,##0\)"/>
    <numFmt numFmtId="187" formatCode="&quot;МАКЕТ ЗА &quot;0000&quot; г.&quot;"/>
    <numFmt numFmtId="188" formatCode="0000"/>
    <numFmt numFmtId="189" formatCode="000&quot; &quot;000&quot; &quot;000"/>
    <numFmt numFmtId="193" formatCode="&quot;31.12.&quot;0000&quot; г.&quot;"/>
    <numFmt numFmtId="208" formatCode="&quot;'BALANCE-SHEET-&quot;0000&quot;-leva' -  позиция с код 0080&quot;"/>
    <numFmt numFmtId="209" formatCode="&quot;Касов отчет и Баланс - бр. неравнения: &quot;0"/>
    <numFmt numFmtId="211" formatCode="&quot;виж редове 168 и 171&quot;"/>
    <numFmt numFmtId="213" formatCode="dd\.mm\.yyyy\ &quot;г.&quot;;@"/>
  </numFmts>
  <fonts count="10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 CYR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2"/>
      <name val="Times New Roman CYR"/>
      <charset val="204"/>
    </font>
    <font>
      <sz val="12"/>
      <color indexed="18"/>
      <name val="Times New Roman CYR"/>
      <family val="1"/>
      <charset val="204"/>
    </font>
    <font>
      <sz val="11"/>
      <name val="Times New Roman CYR"/>
      <family val="1"/>
      <charset val="204"/>
    </font>
    <font>
      <sz val="11"/>
      <name val="Times New Roman CYR"/>
      <charset val="204"/>
    </font>
    <font>
      <b/>
      <sz val="12"/>
      <name val="Times New Roman CYR"/>
      <family val="1"/>
      <charset val="204"/>
    </font>
    <font>
      <b/>
      <sz val="11"/>
      <name val="Times New Roman CYR"/>
      <charset val="204"/>
    </font>
    <font>
      <i/>
      <sz val="12"/>
      <name val="Times New Roman CYR"/>
      <charset val="204"/>
    </font>
    <font>
      <b/>
      <sz val="12"/>
      <name val="Times New Roman CYR"/>
      <family val="1"/>
    </font>
    <font>
      <sz val="10"/>
      <name val="Arial Cyr"/>
      <charset val="204"/>
    </font>
    <font>
      <sz val="9"/>
      <color indexed="81"/>
      <name val="Times New Roman"/>
      <family val="1"/>
      <charset val="204"/>
    </font>
    <font>
      <b/>
      <sz val="9"/>
      <color indexed="8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color indexed="12"/>
      <name val="Times New Roman CYR"/>
      <charset val="204"/>
    </font>
    <font>
      <b/>
      <i/>
      <sz val="10"/>
      <color indexed="18"/>
      <name val="Times New Roman CYR"/>
      <charset val="204"/>
    </font>
    <font>
      <b/>
      <sz val="10"/>
      <name val="Times New Roman CYR"/>
      <family val="1"/>
      <charset val="204"/>
    </font>
    <font>
      <b/>
      <i/>
      <sz val="10"/>
      <color indexed="16"/>
      <name val="Times New Roman CYR"/>
      <charset val="204"/>
    </font>
    <font>
      <b/>
      <sz val="12"/>
      <color indexed="20"/>
      <name val="Times New Roman CYR"/>
      <family val="1"/>
      <charset val="204"/>
    </font>
    <font>
      <sz val="12"/>
      <color indexed="20"/>
      <name val="Times New Roman CYR"/>
      <charset val="204"/>
    </font>
    <font>
      <sz val="12"/>
      <color indexed="20"/>
      <name val="Times New Roman CYR"/>
      <family val="1"/>
      <charset val="204"/>
    </font>
    <font>
      <sz val="10"/>
      <color indexed="81"/>
      <name val="Times New Roman"/>
      <family val="1"/>
      <charset val="204"/>
    </font>
    <font>
      <b/>
      <i/>
      <sz val="10"/>
      <color indexed="12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i/>
      <sz val="10"/>
      <color indexed="16"/>
      <name val="Times New Roman"/>
      <family val="1"/>
      <charset val="204"/>
    </font>
    <font>
      <i/>
      <u/>
      <sz val="12"/>
      <color indexed="10"/>
      <name val="Times New Roman CYR"/>
      <charset val="204"/>
    </font>
    <font>
      <i/>
      <sz val="12"/>
      <color indexed="10"/>
      <name val="Times New Roman CYR"/>
      <charset val="204"/>
    </font>
    <font>
      <i/>
      <sz val="12"/>
      <color indexed="18"/>
      <name val="Times New Roman CYR"/>
      <charset val="204"/>
    </font>
    <font>
      <sz val="10"/>
      <name val="Times New Roman CYR"/>
      <charset val="204"/>
    </font>
    <font>
      <i/>
      <sz val="10"/>
      <color indexed="10"/>
      <name val="Times New Roman Cyr"/>
      <charset val="204"/>
    </font>
    <font>
      <sz val="12"/>
      <color indexed="10"/>
      <name val="Times New Roman CYR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color indexed="18"/>
      <name val="Times New Roman Cyr"/>
      <family val="1"/>
      <charset val="204"/>
    </font>
    <font>
      <sz val="11"/>
      <color indexed="18"/>
      <name val="Times New Roman Cyr"/>
      <charset val="204"/>
    </font>
    <font>
      <b/>
      <sz val="14"/>
      <color indexed="18"/>
      <name val="Times New Roman CYR"/>
      <family val="1"/>
      <charset val="204"/>
    </font>
    <font>
      <b/>
      <sz val="10"/>
      <name val="Times New Roman CYR"/>
      <charset val="204"/>
    </font>
    <font>
      <b/>
      <sz val="9"/>
      <name val="Times New Roman Cyr"/>
      <charset val="204"/>
    </font>
    <font>
      <b/>
      <i/>
      <sz val="9"/>
      <color indexed="16"/>
      <name val="Times New Roman CYR"/>
      <charset val="204"/>
    </font>
    <font>
      <sz val="11"/>
      <color indexed="9"/>
      <name val="Times New Roman CYR"/>
      <charset val="204"/>
    </font>
    <font>
      <b/>
      <i/>
      <sz val="12"/>
      <color indexed="16"/>
      <name val="Times New Roman CYR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2"/>
      <color rgb="FF000099"/>
      <name val="Times New Roman Cyr"/>
      <family val="1"/>
      <charset val="204"/>
    </font>
    <font>
      <sz val="10"/>
      <color rgb="FF000099"/>
      <name val="Times New Roman Cyr"/>
      <family val="1"/>
      <charset val="204"/>
    </font>
    <font>
      <sz val="12"/>
      <color rgb="FF000099"/>
      <name val="Times New Roman CYR"/>
      <family val="1"/>
      <charset val="204"/>
    </font>
    <font>
      <b/>
      <sz val="12"/>
      <color rgb="FF000099"/>
      <name val="Times New Roman Cyr"/>
      <charset val="204"/>
    </font>
    <font>
      <sz val="12"/>
      <color rgb="FF000099"/>
      <name val="Times New Roman CYR"/>
      <charset val="204"/>
    </font>
    <font>
      <b/>
      <sz val="14"/>
      <color rgb="FF660066"/>
      <name val="Times New Roman"/>
      <family val="1"/>
      <charset val="204"/>
    </font>
    <font>
      <sz val="12"/>
      <color rgb="FF660066"/>
      <name val="Times New Roman"/>
      <family val="1"/>
      <charset val="204"/>
    </font>
    <font>
      <b/>
      <sz val="12"/>
      <color rgb="FF000099"/>
      <name val="Times New Roman"/>
      <family val="1"/>
      <charset val="204"/>
    </font>
    <font>
      <sz val="11"/>
      <color rgb="FF000099"/>
      <name val="Times New Roman"/>
      <family val="1"/>
      <charset val="204"/>
    </font>
    <font>
      <b/>
      <i/>
      <sz val="12"/>
      <color rgb="FF000099"/>
      <name val="Times New Roman"/>
      <family val="1"/>
      <charset val="204"/>
    </font>
    <font>
      <sz val="12"/>
      <color rgb="FF660066"/>
      <name val="Times New Roman CYR"/>
      <family val="1"/>
      <charset val="204"/>
    </font>
    <font>
      <b/>
      <i/>
      <sz val="12"/>
      <color rgb="FFFFFF00"/>
      <name val="Times New Roman"/>
      <family val="1"/>
      <charset val="204"/>
    </font>
    <font>
      <sz val="12"/>
      <color rgb="FF000099"/>
      <name val="Times New Roman"/>
      <family val="1"/>
      <charset val="204"/>
    </font>
    <font>
      <sz val="12"/>
      <color rgb="FF800000"/>
      <name val="Times New Roman"/>
      <family val="1"/>
      <charset val="204"/>
    </font>
    <font>
      <b/>
      <sz val="12"/>
      <color theme="0"/>
      <name val="Times New Roman Cyr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rgb="FFFFFF00"/>
      <name val="Times New Roman"/>
      <family val="1"/>
      <charset val="204"/>
    </font>
    <font>
      <b/>
      <sz val="11"/>
      <color rgb="FFFFFFCC"/>
      <name val="Times New Roman CYR"/>
      <charset val="204"/>
    </font>
    <font>
      <sz val="11"/>
      <color rgb="FF000099"/>
      <name val="Times New Roman Cyr"/>
      <charset val="204"/>
    </font>
    <font>
      <b/>
      <sz val="12"/>
      <color rgb="FF800000"/>
      <name val="Times New Roman"/>
      <family val="1"/>
      <charset val="204"/>
    </font>
    <font>
      <b/>
      <i/>
      <sz val="14"/>
      <color rgb="FFA50021"/>
      <name val="Times New Roman Cyr"/>
      <charset val="204"/>
    </font>
    <font>
      <b/>
      <sz val="12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2"/>
      <color rgb="FFCCCCFF"/>
      <name val="Times New Roman CYR"/>
      <charset val="204"/>
    </font>
    <font>
      <sz val="12"/>
      <color rgb="FFCCFFCC"/>
      <name val="Times New Roman CYR"/>
      <family val="1"/>
      <charset val="204"/>
    </font>
    <font>
      <b/>
      <sz val="12"/>
      <color rgb="FFCCFFCC"/>
      <name val="Times New Roman CYR"/>
      <family val="1"/>
      <charset val="204"/>
    </font>
    <font>
      <b/>
      <sz val="12"/>
      <color rgb="FFFFFF99"/>
      <name val="Times New Roman CYR"/>
      <family val="1"/>
      <charset val="204"/>
    </font>
    <font>
      <sz val="12"/>
      <color rgb="FFFFFF99"/>
      <name val="Times New Roman CYR"/>
      <charset val="204"/>
    </font>
    <font>
      <i/>
      <sz val="12"/>
      <color theme="0" tint="-4.9989318521683403E-2"/>
      <name val="Times New Roman CYR"/>
      <charset val="204"/>
    </font>
    <font>
      <b/>
      <sz val="10"/>
      <color rgb="FF660066"/>
      <name val="Times New Roman"/>
      <family val="1"/>
      <charset val="204"/>
    </font>
    <font>
      <sz val="10"/>
      <color rgb="FF660066"/>
      <name val="Times New Roman"/>
      <family val="1"/>
      <charset val="204"/>
    </font>
    <font>
      <sz val="12"/>
      <color rgb="FFFFFF00"/>
      <name val="Times New Roman CYR"/>
      <family val="1"/>
      <charset val="204"/>
    </font>
    <font>
      <b/>
      <sz val="12"/>
      <color rgb="FF660066"/>
      <name val="Times New Roman"/>
      <family val="1"/>
      <charset val="204"/>
    </font>
    <font>
      <b/>
      <i/>
      <sz val="14"/>
      <color rgb="FFA50021"/>
      <name val="Times New Roman Bold"/>
      <charset val="204"/>
    </font>
    <font>
      <b/>
      <sz val="12"/>
      <color rgb="FFFFFF00"/>
      <name val="Times New Roman Cyr"/>
      <charset val="204"/>
    </font>
    <font>
      <b/>
      <sz val="10"/>
      <color rgb="FFA50021"/>
      <name val="Times New Roman"/>
      <family val="1"/>
      <charset val="204"/>
    </font>
    <font>
      <b/>
      <sz val="12"/>
      <color rgb="FF800000"/>
      <name val="Times New Roman CYR"/>
      <charset val="204"/>
    </font>
    <font>
      <b/>
      <sz val="11"/>
      <color theme="0"/>
      <name val="Times New Roman"/>
      <family val="1"/>
      <charset val="204"/>
    </font>
    <font>
      <b/>
      <sz val="10"/>
      <color rgb="FF000099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1"/>
      <color theme="10"/>
      <name val="Calibri"/>
      <family val="2"/>
      <charset val="204"/>
      <scheme val="minor"/>
    </font>
    <font>
      <b/>
      <sz val="9"/>
      <color rgb="FF000099"/>
      <name val="Times New Roman"/>
      <family val="1"/>
      <charset val="204"/>
    </font>
    <font>
      <b/>
      <i/>
      <sz val="13"/>
      <color rgb="FF000099"/>
      <name val="Cambria"/>
      <family val="1"/>
      <charset val="204"/>
      <scheme val="major"/>
    </font>
    <font>
      <i/>
      <sz val="11"/>
      <color rgb="FF000099"/>
      <name val="Times New Roman CYR"/>
      <charset val="204"/>
    </font>
    <font>
      <b/>
      <i/>
      <sz val="12"/>
      <color rgb="FFFFFF00"/>
      <name val="Times New Roman CYR"/>
      <family val="1"/>
      <charset val="204"/>
    </font>
    <font>
      <sz val="12"/>
      <color rgb="FF800000"/>
      <name val="Times New Roman CYR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99"/>
        <bgColor indexed="64"/>
      </patternFill>
    </fill>
    <fill>
      <patternFill patternType="solid">
        <fgColor rgb="FFF0FFC9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E7E7FF"/>
        <bgColor indexed="64"/>
      </patternFill>
    </fill>
    <fill>
      <patternFill patternType="solid">
        <fgColor rgb="FFE1FEAC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EFE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</fills>
  <borders count="1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5"/>
      </left>
      <right style="thin">
        <color indexed="25"/>
      </right>
      <top style="thin">
        <color indexed="25"/>
      </top>
      <bottom style="thin">
        <color indexed="25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0">
    <xf numFmtId="0" fontId="0" fillId="0" borderId="0"/>
    <xf numFmtId="0" fontId="6" fillId="0" borderId="0"/>
    <xf numFmtId="0" fontId="6" fillId="0" borderId="0"/>
    <xf numFmtId="0" fontId="23" fillId="0" borderId="0"/>
    <xf numFmtId="0" fontId="5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8" fillId="0" borderId="0" applyNumberFormat="0" applyFill="0" applyBorder="0" applyAlignment="0" applyProtection="0"/>
  </cellStyleXfs>
  <cellXfs count="566">
    <xf numFmtId="0" fontId="0" fillId="0" borderId="0" xfId="0"/>
    <xf numFmtId="0" fontId="2" fillId="11" borderId="0" xfId="0" applyFont="1" applyFill="1" applyBorder="1" applyProtection="1"/>
    <xf numFmtId="0" fontId="1" fillId="11" borderId="0" xfId="0" applyFont="1" applyFill="1" applyBorder="1" applyProtection="1"/>
    <xf numFmtId="0" fontId="5" fillId="11" borderId="0" xfId="0" applyFont="1" applyFill="1" applyBorder="1" applyProtection="1"/>
    <xf numFmtId="0" fontId="3" fillId="10" borderId="1" xfId="0" quotePrefix="1" applyFont="1" applyFill="1" applyBorder="1" applyAlignment="1" applyProtection="1">
      <alignment horizontal="center"/>
    </xf>
    <xf numFmtId="175" fontId="2" fillId="11" borderId="0" xfId="0" applyNumberFormat="1" applyFont="1" applyFill="1" applyBorder="1" applyProtection="1"/>
    <xf numFmtId="175" fontId="3" fillId="11" borderId="0" xfId="0" applyNumberFormat="1" applyFont="1" applyFill="1" applyBorder="1" applyProtection="1"/>
    <xf numFmtId="0" fontId="1" fillId="11" borderId="0" xfId="0" applyFont="1" applyFill="1" applyProtection="1"/>
    <xf numFmtId="0" fontId="5" fillId="11" borderId="0" xfId="0" applyFont="1" applyFill="1" applyProtection="1"/>
    <xf numFmtId="0" fontId="13" fillId="11" borderId="0" xfId="6" applyFont="1" applyFill="1" applyProtection="1"/>
    <xf numFmtId="0" fontId="1" fillId="12" borderId="0" xfId="0" applyFont="1" applyFill="1" applyProtection="1"/>
    <xf numFmtId="0" fontId="5" fillId="12" borderId="0" xfId="0" applyFont="1" applyFill="1" applyBorder="1" applyProtection="1"/>
    <xf numFmtId="0" fontId="1" fillId="12" borderId="0" xfId="0" applyFont="1" applyFill="1" applyBorder="1" applyProtection="1"/>
    <xf numFmtId="0" fontId="5" fillId="12" borderId="0" xfId="0" applyFont="1" applyFill="1" applyAlignment="1" applyProtection="1">
      <alignment horizontal="right"/>
    </xf>
    <xf numFmtId="0" fontId="13" fillId="12" borderId="0" xfId="6" applyFont="1" applyFill="1" applyBorder="1" applyAlignment="1" applyProtection="1">
      <alignment horizontal="center"/>
    </xf>
    <xf numFmtId="0" fontId="15" fillId="12" borderId="0" xfId="1" quotePrefix="1" applyFont="1" applyFill="1" applyAlignment="1" applyProtection="1">
      <alignment vertical="center"/>
    </xf>
    <xf numFmtId="0" fontId="5" fillId="12" borderId="0" xfId="0" quotePrefix="1" applyFont="1" applyFill="1" applyAlignment="1" applyProtection="1">
      <alignment horizontal="left"/>
    </xf>
    <xf numFmtId="0" fontId="13" fillId="12" borderId="0" xfId="6" applyFont="1" applyFill="1" applyProtection="1"/>
    <xf numFmtId="176" fontId="8" fillId="12" borderId="0" xfId="8" applyNumberFormat="1" applyFont="1" applyFill="1" applyAlignment="1" applyProtection="1"/>
    <xf numFmtId="38" fontId="8" fillId="12" borderId="0" xfId="8" applyNumberFormat="1" applyFont="1" applyFill="1" applyProtection="1"/>
    <xf numFmtId="0" fontId="3" fillId="12" borderId="2" xfId="0" applyFont="1" applyFill="1" applyBorder="1" applyProtection="1"/>
    <xf numFmtId="0" fontId="59" fillId="12" borderId="0" xfId="6" applyFont="1" applyFill="1" applyAlignment="1" applyProtection="1">
      <alignment horizontal="right"/>
    </xf>
    <xf numFmtId="0" fontId="60" fillId="12" borderId="0" xfId="6" applyFont="1" applyFill="1" applyBorder="1" applyAlignment="1" applyProtection="1">
      <alignment horizontal="center"/>
    </xf>
    <xf numFmtId="176" fontId="61" fillId="12" borderId="0" xfId="8" applyNumberFormat="1" applyFont="1" applyFill="1" applyAlignment="1" applyProtection="1"/>
    <xf numFmtId="0" fontId="62" fillId="12" borderId="0" xfId="1" quotePrefix="1" applyFont="1" applyFill="1" applyAlignment="1" applyProtection="1"/>
    <xf numFmtId="0" fontId="63" fillId="5" borderId="0" xfId="7" applyFont="1" applyFill="1" applyAlignment="1" applyProtection="1">
      <alignment horizontal="left"/>
    </xf>
    <xf numFmtId="0" fontId="12" fillId="12" borderId="0" xfId="7" applyFont="1" applyFill="1" applyAlignment="1" applyProtection="1">
      <alignment horizontal="right"/>
    </xf>
    <xf numFmtId="175" fontId="3" fillId="12" borderId="0" xfId="0" applyNumberFormat="1" applyFont="1" applyFill="1" applyBorder="1" applyProtection="1"/>
    <xf numFmtId="1" fontId="3" fillId="12" borderId="0" xfId="0" applyNumberFormat="1" applyFont="1" applyFill="1" applyBorder="1" applyAlignment="1" applyProtection="1">
      <alignment horizontal="right"/>
    </xf>
    <xf numFmtId="1" fontId="2" fillId="12" borderId="0" xfId="0" quotePrefix="1" applyNumberFormat="1" applyFont="1" applyFill="1" applyBorder="1" applyAlignment="1" applyProtection="1">
      <alignment horizontal="right"/>
    </xf>
    <xf numFmtId="3" fontId="2" fillId="12" borderId="0" xfId="0" applyNumberFormat="1" applyFont="1" applyFill="1" applyBorder="1" applyProtection="1"/>
    <xf numFmtId="0" fontId="2" fillId="12" borderId="0" xfId="0" applyFont="1" applyFill="1" applyProtection="1"/>
    <xf numFmtId="175" fontId="2" fillId="12" borderId="0" xfId="0" applyNumberFormat="1" applyFont="1" applyFill="1" applyProtection="1"/>
    <xf numFmtId="0" fontId="0" fillId="0" borderId="0" xfId="0" applyProtection="1"/>
    <xf numFmtId="0" fontId="2" fillId="12" borderId="3" xfId="0" applyFont="1" applyFill="1" applyBorder="1" applyProtection="1"/>
    <xf numFmtId="0" fontId="2" fillId="12" borderId="4" xfId="0" applyFont="1" applyFill="1" applyBorder="1" applyProtection="1"/>
    <xf numFmtId="182" fontId="64" fillId="14" borderId="8" xfId="0" quotePrefix="1" applyNumberFormat="1" applyFont="1" applyFill="1" applyBorder="1" applyAlignment="1" applyProtection="1">
      <alignment horizontal="center" vertical="center" wrapText="1"/>
    </xf>
    <xf numFmtId="0" fontId="2" fillId="10" borderId="1" xfId="0" quotePrefix="1" applyFont="1" applyFill="1" applyBorder="1" applyAlignment="1" applyProtection="1">
      <alignment horizontal="center"/>
    </xf>
    <xf numFmtId="182" fontId="65" fillId="14" borderId="8" xfId="0" quotePrefix="1" applyNumberFormat="1" applyFont="1" applyFill="1" applyBorder="1" applyAlignment="1" applyProtection="1">
      <alignment horizontal="center" wrapText="1"/>
    </xf>
    <xf numFmtId="184" fontId="13" fillId="3" borderId="0" xfId="7" applyNumberFormat="1" applyFont="1" applyFill="1" applyProtection="1"/>
    <xf numFmtId="184" fontId="5" fillId="11" borderId="0" xfId="0" applyNumberFormat="1" applyFont="1" applyFill="1" applyProtection="1"/>
    <xf numFmtId="182" fontId="66" fillId="15" borderId="8" xfId="0" quotePrefix="1" applyNumberFormat="1" applyFont="1" applyFill="1" applyBorder="1" applyAlignment="1" applyProtection="1">
      <alignment horizontal="center" vertical="center" wrapText="1"/>
    </xf>
    <xf numFmtId="184" fontId="1" fillId="11" borderId="0" xfId="0" applyNumberFormat="1" applyFont="1" applyFill="1" applyProtection="1"/>
    <xf numFmtId="0" fontId="2" fillId="12" borderId="9" xfId="0" applyFont="1" applyFill="1" applyBorder="1" applyProtection="1"/>
    <xf numFmtId="0" fontId="2" fillId="12" borderId="7" xfId="0" applyFont="1" applyFill="1" applyBorder="1" applyProtection="1"/>
    <xf numFmtId="4" fontId="3" fillId="12" borderId="0" xfId="0" applyNumberFormat="1" applyFont="1" applyFill="1" applyBorder="1" applyAlignment="1" applyProtection="1"/>
    <xf numFmtId="0" fontId="19" fillId="12" borderId="0" xfId="7" applyFont="1" applyFill="1" applyProtection="1"/>
    <xf numFmtId="176" fontId="26" fillId="12" borderId="10" xfId="0" applyNumberFormat="1" applyFont="1" applyFill="1" applyBorder="1" applyAlignment="1" applyProtection="1">
      <alignment horizontal="center"/>
    </xf>
    <xf numFmtId="176" fontId="11" fillId="12" borderId="10" xfId="0" applyNumberFormat="1" applyFont="1" applyFill="1" applyBorder="1" applyAlignment="1" applyProtection="1">
      <alignment horizontal="center"/>
    </xf>
    <xf numFmtId="176" fontId="26" fillId="16" borderId="10" xfId="0" applyNumberFormat="1" applyFont="1" applyFill="1" applyBorder="1" applyAlignment="1" applyProtection="1">
      <alignment horizontal="center"/>
      <protection locked="0"/>
    </xf>
    <xf numFmtId="0" fontId="10" fillId="12" borderId="12" xfId="0" applyFont="1" applyFill="1" applyBorder="1" applyAlignment="1" applyProtection="1">
      <alignment horizontal="right"/>
    </xf>
    <xf numFmtId="0" fontId="1" fillId="16" borderId="12" xfId="0" applyFont="1" applyFill="1" applyBorder="1" applyAlignment="1" applyProtection="1">
      <alignment horizontal="left"/>
    </xf>
    <xf numFmtId="182" fontId="67" fillId="15" borderId="8" xfId="0" quotePrefix="1" applyNumberFormat="1" applyFont="1" applyFill="1" applyBorder="1" applyAlignment="1" applyProtection="1">
      <alignment horizontal="center" wrapText="1"/>
    </xf>
    <xf numFmtId="38" fontId="14" fillId="2" borderId="0" xfId="8" applyNumberFormat="1" applyFont="1" applyFill="1" applyBorder="1" applyAlignment="1" applyProtection="1"/>
    <xf numFmtId="38" fontId="19" fillId="10" borderId="0" xfId="8" applyNumberFormat="1" applyFont="1" applyFill="1" applyBorder="1" applyAlignment="1" applyProtection="1"/>
    <xf numFmtId="38" fontId="19" fillId="17" borderId="0" xfId="8" applyNumberFormat="1" applyFont="1" applyFill="1" applyBorder="1" applyAlignment="1" applyProtection="1"/>
    <xf numFmtId="38" fontId="8" fillId="17" borderId="0" xfId="8" applyNumberFormat="1" applyFont="1" applyFill="1" applyBorder="1" applyAlignment="1" applyProtection="1"/>
    <xf numFmtId="38" fontId="14" fillId="2" borderId="13" xfId="8" applyNumberFormat="1" applyFont="1" applyFill="1" applyBorder="1" applyAlignment="1" applyProtection="1"/>
    <xf numFmtId="38" fontId="19" fillId="10" borderId="13" xfId="8" applyNumberFormat="1" applyFont="1" applyFill="1" applyBorder="1" applyAlignment="1" applyProtection="1"/>
    <xf numFmtId="0" fontId="2" fillId="10" borderId="13" xfId="0" applyFont="1" applyFill="1" applyBorder="1" applyAlignment="1" applyProtection="1">
      <alignment horizontal="left"/>
    </xf>
    <xf numFmtId="38" fontId="19" fillId="17" borderId="13" xfId="8" applyNumberFormat="1" applyFont="1" applyFill="1" applyBorder="1" applyAlignment="1" applyProtection="1"/>
    <xf numFmtId="38" fontId="8" fillId="17" borderId="13" xfId="8" applyNumberFormat="1" applyFont="1" applyFill="1" applyBorder="1" applyAlignment="1" applyProtection="1"/>
    <xf numFmtId="0" fontId="2" fillId="12" borderId="0" xfId="0" applyFont="1" applyFill="1" applyBorder="1" applyProtection="1"/>
    <xf numFmtId="182" fontId="3" fillId="10" borderId="14" xfId="0" quotePrefix="1" applyNumberFormat="1" applyFont="1" applyFill="1" applyBorder="1" applyAlignment="1" applyProtection="1">
      <alignment horizontal="center"/>
    </xf>
    <xf numFmtId="182" fontId="3" fillId="10" borderId="15" xfId="0" quotePrefix="1" applyNumberFormat="1" applyFont="1" applyFill="1" applyBorder="1" applyAlignment="1" applyProtection="1">
      <alignment horizontal="center"/>
    </xf>
    <xf numFmtId="182" fontId="3" fillId="10" borderId="16" xfId="0" quotePrefix="1" applyNumberFormat="1" applyFont="1" applyFill="1" applyBorder="1" applyAlignment="1" applyProtection="1">
      <alignment horizontal="center"/>
    </xf>
    <xf numFmtId="0" fontId="4" fillId="10" borderId="2" xfId="0" quotePrefix="1" applyFont="1" applyFill="1" applyBorder="1" applyAlignment="1" applyProtection="1">
      <alignment horizontal="center" vertical="top"/>
    </xf>
    <xf numFmtId="0" fontId="4" fillId="10" borderId="17" xfId="0" quotePrefix="1" applyFont="1" applyFill="1" applyBorder="1" applyAlignment="1" applyProtection="1">
      <alignment horizontal="center" vertical="top"/>
    </xf>
    <xf numFmtId="0" fontId="4" fillId="10" borderId="18" xfId="0" quotePrefix="1" applyFont="1" applyFill="1" applyBorder="1" applyAlignment="1" applyProtection="1">
      <alignment horizontal="left" vertical="top"/>
    </xf>
    <xf numFmtId="38" fontId="14" fillId="10" borderId="0" xfId="8" applyNumberFormat="1" applyFont="1" applyFill="1" applyBorder="1" applyAlignment="1" applyProtection="1"/>
    <xf numFmtId="38" fontId="14" fillId="10" borderId="13" xfId="8" applyNumberFormat="1" applyFont="1" applyFill="1" applyBorder="1" applyAlignment="1" applyProtection="1"/>
    <xf numFmtId="0" fontId="4" fillId="14" borderId="19" xfId="0" applyFont="1" applyFill="1" applyBorder="1" applyAlignment="1" applyProtection="1">
      <alignment horizontal="left"/>
    </xf>
    <xf numFmtId="0" fontId="4" fillId="14" borderId="20" xfId="0" applyFont="1" applyFill="1" applyBorder="1" applyAlignment="1" applyProtection="1">
      <alignment horizontal="left"/>
    </xf>
    <xf numFmtId="176" fontId="4" fillId="14" borderId="21" xfId="0" applyNumberFormat="1" applyFont="1" applyFill="1" applyBorder="1" applyAlignment="1" applyProtection="1">
      <alignment horizontal="left"/>
    </xf>
    <xf numFmtId="176" fontId="4" fillId="14" borderId="22" xfId="0" applyNumberFormat="1" applyFont="1" applyFill="1" applyBorder="1" applyAlignment="1" applyProtection="1">
      <alignment horizontal="left"/>
    </xf>
    <xf numFmtId="0" fontId="3" fillId="18" borderId="23" xfId="0" applyFont="1" applyFill="1" applyBorder="1" applyAlignment="1" applyProtection="1">
      <alignment horizontal="left"/>
    </xf>
    <xf numFmtId="0" fontId="3" fillId="18" borderId="24" xfId="0" applyFont="1" applyFill="1" applyBorder="1" applyAlignment="1" applyProtection="1">
      <alignment horizontal="left"/>
    </xf>
    <xf numFmtId="38" fontId="19" fillId="4" borderId="25" xfId="8" applyNumberFormat="1" applyFont="1" applyFill="1" applyBorder="1" applyAlignment="1" applyProtection="1"/>
    <xf numFmtId="38" fontId="19" fillId="4" borderId="26" xfId="8" applyNumberFormat="1" applyFont="1" applyFill="1" applyBorder="1" applyAlignment="1" applyProtection="1"/>
    <xf numFmtId="38" fontId="19" fillId="4" borderId="27" xfId="8" applyNumberFormat="1" applyFont="1" applyFill="1" applyBorder="1" applyAlignment="1" applyProtection="1"/>
    <xf numFmtId="38" fontId="19" fillId="19" borderId="25" xfId="8" applyNumberFormat="1" applyFont="1" applyFill="1" applyBorder="1" applyAlignment="1" applyProtection="1"/>
    <xf numFmtId="38" fontId="19" fillId="19" borderId="26" xfId="8" applyNumberFormat="1" applyFont="1" applyFill="1" applyBorder="1" applyAlignment="1" applyProtection="1"/>
    <xf numFmtId="38" fontId="19" fillId="19" borderId="27" xfId="8" applyNumberFormat="1" applyFont="1" applyFill="1" applyBorder="1" applyAlignment="1" applyProtection="1"/>
    <xf numFmtId="38" fontId="19" fillId="10" borderId="28" xfId="8" applyNumberFormat="1" applyFont="1" applyFill="1" applyBorder="1" applyAlignment="1" applyProtection="1"/>
    <xf numFmtId="38" fontId="19" fillId="10" borderId="29" xfId="8" applyNumberFormat="1" applyFont="1" applyFill="1" applyBorder="1" applyAlignment="1" applyProtection="1"/>
    <xf numFmtId="38" fontId="8" fillId="10" borderId="30" xfId="8" applyNumberFormat="1" applyFont="1" applyFill="1" applyBorder="1" applyAlignment="1" applyProtection="1"/>
    <xf numFmtId="38" fontId="8" fillId="10" borderId="31" xfId="8" applyNumberFormat="1" applyFont="1" applyFill="1" applyBorder="1" applyAlignment="1" applyProtection="1"/>
    <xf numFmtId="38" fontId="8" fillId="10" borderId="32" xfId="8" applyNumberFormat="1" applyFont="1" applyFill="1" applyBorder="1" applyAlignment="1" applyProtection="1"/>
    <xf numFmtId="38" fontId="8" fillId="10" borderId="33" xfId="8" applyNumberFormat="1" applyFont="1" applyFill="1" applyBorder="1" applyAlignment="1" applyProtection="1"/>
    <xf numFmtId="38" fontId="8" fillId="10" borderId="28" xfId="8" applyNumberFormat="1" applyFont="1" applyFill="1" applyBorder="1" applyAlignment="1" applyProtection="1"/>
    <xf numFmtId="38" fontId="8" fillId="10" borderId="29" xfId="8" applyNumberFormat="1" applyFont="1" applyFill="1" applyBorder="1" applyAlignment="1" applyProtection="1"/>
    <xf numFmtId="0" fontId="2" fillId="10" borderId="34" xfId="0" applyFont="1" applyFill="1" applyBorder="1" applyAlignment="1" applyProtection="1">
      <alignment horizontal="left"/>
    </xf>
    <xf numFmtId="0" fontId="2" fillId="10" borderId="5" xfId="0" applyFont="1" applyFill="1" applyBorder="1" applyAlignment="1" applyProtection="1">
      <alignment horizontal="left"/>
    </xf>
    <xf numFmtId="0" fontId="2" fillId="10" borderId="35" xfId="0" applyFont="1" applyFill="1" applyBorder="1" applyAlignment="1" applyProtection="1">
      <alignment horizontal="left"/>
    </xf>
    <xf numFmtId="0" fontId="2" fillId="10" borderId="25" xfId="0" applyFont="1" applyFill="1" applyBorder="1" applyAlignment="1" applyProtection="1">
      <alignment horizontal="left"/>
    </xf>
    <xf numFmtId="0" fontId="2" fillId="10" borderId="26" xfId="0" applyFont="1" applyFill="1" applyBorder="1" applyAlignment="1" applyProtection="1">
      <alignment horizontal="left"/>
    </xf>
    <xf numFmtId="38" fontId="21" fillId="17" borderId="36" xfId="8" applyNumberFormat="1" applyFont="1" applyFill="1" applyBorder="1" applyAlignment="1" applyProtection="1"/>
    <xf numFmtId="38" fontId="21" fillId="17" borderId="37" xfId="8" applyNumberFormat="1" applyFont="1" applyFill="1" applyBorder="1" applyAlignment="1" applyProtection="1"/>
    <xf numFmtId="38" fontId="21" fillId="17" borderId="30" xfId="8" applyNumberFormat="1" applyFont="1" applyFill="1" applyBorder="1" applyAlignment="1" applyProtection="1"/>
    <xf numFmtId="38" fontId="21" fillId="17" borderId="31" xfId="8" applyNumberFormat="1" applyFont="1" applyFill="1" applyBorder="1" applyAlignment="1" applyProtection="1"/>
    <xf numFmtId="38" fontId="21" fillId="17" borderId="32" xfId="8" applyNumberFormat="1" applyFont="1" applyFill="1" applyBorder="1" applyAlignment="1" applyProtection="1"/>
    <xf numFmtId="38" fontId="21" fillId="17" borderId="33" xfId="8" applyNumberFormat="1" applyFont="1" applyFill="1" applyBorder="1" applyAlignment="1" applyProtection="1"/>
    <xf numFmtId="38" fontId="19" fillId="10" borderId="38" xfId="8" applyNumberFormat="1" applyFont="1" applyFill="1" applyBorder="1" applyAlignment="1" applyProtection="1"/>
    <xf numFmtId="38" fontId="19" fillId="10" borderId="5" xfId="8" applyNumberFormat="1" applyFont="1" applyFill="1" applyBorder="1" applyAlignment="1" applyProtection="1"/>
    <xf numFmtId="38" fontId="19" fillId="10" borderId="35" xfId="8" applyNumberFormat="1" applyFont="1" applyFill="1" applyBorder="1" applyAlignment="1" applyProtection="1"/>
    <xf numFmtId="38" fontId="21" fillId="17" borderId="26" xfId="8" applyNumberFormat="1" applyFont="1" applyFill="1" applyBorder="1" applyAlignment="1" applyProtection="1"/>
    <xf numFmtId="38" fontId="21" fillId="17" borderId="27" xfId="8" applyNumberFormat="1" applyFont="1" applyFill="1" applyBorder="1" applyAlignment="1" applyProtection="1"/>
    <xf numFmtId="38" fontId="8" fillId="20" borderId="39" xfId="8" applyNumberFormat="1" applyFont="1" applyFill="1" applyBorder="1" applyAlignment="1" applyProtection="1"/>
    <xf numFmtId="38" fontId="8" fillId="20" borderId="40" xfId="8" applyNumberFormat="1" applyFont="1" applyFill="1" applyBorder="1" applyAlignment="1" applyProtection="1"/>
    <xf numFmtId="38" fontId="8" fillId="10" borderId="39" xfId="8" applyNumberFormat="1" applyFont="1" applyFill="1" applyBorder="1" applyAlignment="1" applyProtection="1"/>
    <xf numFmtId="38" fontId="8" fillId="10" borderId="40" xfId="8" applyNumberFormat="1" applyFont="1" applyFill="1" applyBorder="1" applyAlignment="1" applyProtection="1"/>
    <xf numFmtId="0" fontId="3" fillId="10" borderId="21" xfId="0" applyFont="1" applyFill="1" applyBorder="1" applyAlignment="1" applyProtection="1">
      <alignment horizontal="left"/>
    </xf>
    <xf numFmtId="0" fontId="3" fillId="10" borderId="22" xfId="0" applyFont="1" applyFill="1" applyBorder="1" applyAlignment="1" applyProtection="1">
      <alignment horizontal="left"/>
    </xf>
    <xf numFmtId="0" fontId="2" fillId="10" borderId="38" xfId="0" applyFont="1" applyFill="1" applyBorder="1" applyAlignment="1" applyProtection="1">
      <alignment horizontal="left"/>
    </xf>
    <xf numFmtId="0" fontId="3" fillId="14" borderId="23" xfId="0" applyFont="1" applyFill="1" applyBorder="1" applyAlignment="1" applyProtection="1">
      <alignment horizontal="left"/>
    </xf>
    <xf numFmtId="0" fontId="3" fillId="14" borderId="24" xfId="0" applyFont="1" applyFill="1" applyBorder="1" applyAlignment="1" applyProtection="1">
      <alignment horizontal="left"/>
    </xf>
    <xf numFmtId="0" fontId="3" fillId="21" borderId="23" xfId="0" quotePrefix="1" applyFont="1" applyFill="1" applyBorder="1" applyAlignment="1" applyProtection="1">
      <alignment horizontal="left"/>
    </xf>
    <xf numFmtId="0" fontId="3" fillId="21" borderId="24" xfId="0" quotePrefix="1" applyFont="1" applyFill="1" applyBorder="1" applyAlignment="1" applyProtection="1">
      <alignment horizontal="left"/>
    </xf>
    <xf numFmtId="38" fontId="8" fillId="10" borderId="6" xfId="8" applyNumberFormat="1" applyFont="1" applyFill="1" applyBorder="1" applyAlignment="1" applyProtection="1"/>
    <xf numFmtId="38" fontId="8" fillId="10" borderId="41" xfId="8" applyNumberFormat="1" applyFont="1" applyFill="1" applyBorder="1" applyAlignment="1" applyProtection="1"/>
    <xf numFmtId="0" fontId="1" fillId="16" borderId="26" xfId="0" applyFont="1" applyFill="1" applyBorder="1" applyAlignment="1" applyProtection="1">
      <alignment horizontal="left"/>
    </xf>
    <xf numFmtId="185" fontId="68" fillId="10" borderId="10" xfId="0" applyNumberFormat="1" applyFont="1" applyFill="1" applyBorder="1" applyAlignment="1" applyProtection="1">
      <alignment horizontal="center"/>
      <protection locked="0"/>
    </xf>
    <xf numFmtId="0" fontId="2" fillId="12" borderId="26" xfId="0" applyFont="1" applyFill="1" applyBorder="1" applyAlignment="1" applyProtection="1">
      <alignment horizontal="right"/>
    </xf>
    <xf numFmtId="38" fontId="8" fillId="10" borderId="42" xfId="8" applyNumberFormat="1" applyFont="1" applyFill="1" applyBorder="1" applyAlignment="1" applyProtection="1"/>
    <xf numFmtId="38" fontId="8" fillId="10" borderId="43" xfId="8" applyNumberFormat="1" applyFont="1" applyFill="1" applyBorder="1" applyAlignment="1" applyProtection="1"/>
    <xf numFmtId="38" fontId="14" fillId="10" borderId="44" xfId="8" applyNumberFormat="1" applyFont="1" applyFill="1" applyBorder="1" applyAlignment="1" applyProtection="1"/>
    <xf numFmtId="38" fontId="19" fillId="10" borderId="45" xfId="8" applyNumberFormat="1" applyFont="1" applyFill="1" applyBorder="1" applyAlignment="1" applyProtection="1"/>
    <xf numFmtId="38" fontId="19" fillId="10" borderId="44" xfId="8" applyNumberFormat="1" applyFont="1" applyFill="1" applyBorder="1" applyAlignment="1" applyProtection="1"/>
    <xf numFmtId="38" fontId="8" fillId="10" borderId="45" xfId="8" applyNumberFormat="1" applyFont="1" applyFill="1" applyBorder="1" applyAlignment="1" applyProtection="1"/>
    <xf numFmtId="38" fontId="19" fillId="17" borderId="38" xfId="8" applyNumberFormat="1" applyFont="1" applyFill="1" applyBorder="1" applyAlignment="1" applyProtection="1"/>
    <xf numFmtId="38" fontId="8" fillId="17" borderId="45" xfId="8" applyNumberFormat="1" applyFont="1" applyFill="1" applyBorder="1" applyAlignment="1" applyProtection="1"/>
    <xf numFmtId="38" fontId="8" fillId="17" borderId="42" xfId="8" applyNumberFormat="1" applyFont="1" applyFill="1" applyBorder="1" applyAlignment="1" applyProtection="1"/>
    <xf numFmtId="38" fontId="8" fillId="17" borderId="46" xfId="8" applyNumberFormat="1" applyFont="1" applyFill="1" applyBorder="1" applyAlignment="1" applyProtection="1"/>
    <xf numFmtId="38" fontId="21" fillId="17" borderId="34" xfId="8" applyNumberFormat="1" applyFont="1" applyFill="1" applyBorder="1" applyAlignment="1" applyProtection="1"/>
    <xf numFmtId="38" fontId="21" fillId="17" borderId="42" xfId="8" applyNumberFormat="1" applyFont="1" applyFill="1" applyBorder="1" applyAlignment="1" applyProtection="1"/>
    <xf numFmtId="38" fontId="21" fillId="17" borderId="43" xfId="8" applyNumberFormat="1" applyFont="1" applyFill="1" applyBorder="1" applyAlignment="1" applyProtection="1"/>
    <xf numFmtId="0" fontId="3" fillId="14" borderId="47" xfId="0" applyFont="1" applyFill="1" applyBorder="1" applyAlignment="1" applyProtection="1">
      <alignment horizontal="left"/>
    </xf>
    <xf numFmtId="38" fontId="21" fillId="17" borderId="25" xfId="8" applyNumberFormat="1" applyFont="1" applyFill="1" applyBorder="1" applyAlignment="1" applyProtection="1"/>
    <xf numFmtId="0" fontId="3" fillId="21" borderId="47" xfId="0" quotePrefix="1" applyFont="1" applyFill="1" applyBorder="1" applyAlignment="1" applyProtection="1">
      <alignment horizontal="left"/>
    </xf>
    <xf numFmtId="0" fontId="3" fillId="18" borderId="47" xfId="0" applyFont="1" applyFill="1" applyBorder="1" applyAlignment="1" applyProtection="1">
      <alignment horizontal="left"/>
    </xf>
    <xf numFmtId="38" fontId="8" fillId="10" borderId="48" xfId="8" applyNumberFormat="1" applyFont="1" applyFill="1" applyBorder="1" applyAlignment="1" applyProtection="1"/>
    <xf numFmtId="38" fontId="69" fillId="20" borderId="46" xfId="8" applyNumberFormat="1" applyFont="1" applyFill="1" applyBorder="1" applyAlignment="1" applyProtection="1"/>
    <xf numFmtId="38" fontId="8" fillId="10" borderId="46" xfId="8" applyNumberFormat="1" applyFont="1" applyFill="1" applyBorder="1" applyAlignment="1" applyProtection="1"/>
    <xf numFmtId="0" fontId="4" fillId="14" borderId="50" xfId="0" applyFont="1" applyFill="1" applyBorder="1" applyAlignment="1" applyProtection="1">
      <alignment horizontal="left"/>
    </xf>
    <xf numFmtId="176" fontId="4" fillId="14" borderId="49" xfId="0" applyNumberFormat="1" applyFont="1" applyFill="1" applyBorder="1" applyAlignment="1" applyProtection="1">
      <alignment horizontal="left"/>
    </xf>
    <xf numFmtId="0" fontId="2" fillId="21" borderId="3" xfId="0" applyFont="1" applyFill="1" applyBorder="1" applyProtection="1"/>
    <xf numFmtId="0" fontId="2" fillId="21" borderId="4" xfId="0" applyFont="1" applyFill="1" applyBorder="1" applyProtection="1"/>
    <xf numFmtId="0" fontId="2" fillId="21" borderId="51" xfId="0" applyFont="1" applyFill="1" applyBorder="1" applyProtection="1"/>
    <xf numFmtId="0" fontId="2" fillId="21" borderId="52" xfId="0" applyFont="1" applyFill="1" applyBorder="1" applyProtection="1"/>
    <xf numFmtId="0" fontId="1" fillId="12" borderId="0" xfId="4" applyFont="1" applyFill="1" applyBorder="1" applyProtection="1"/>
    <xf numFmtId="175" fontId="3" fillId="12" borderId="0" xfId="4" applyNumberFormat="1" applyFont="1" applyFill="1" applyBorder="1" applyAlignment="1" applyProtection="1">
      <alignment horizontal="left"/>
    </xf>
    <xf numFmtId="0" fontId="2" fillId="12" borderId="0" xfId="4" applyFont="1" applyFill="1" applyBorder="1" applyAlignment="1" applyProtection="1">
      <alignment horizontal="center"/>
    </xf>
    <xf numFmtId="0" fontId="1" fillId="11" borderId="0" xfId="4" applyFont="1" applyFill="1" applyAlignment="1" applyProtection="1">
      <alignment horizontal="center"/>
    </xf>
    <xf numFmtId="0" fontId="1" fillId="11" borderId="0" xfId="4" applyFont="1" applyFill="1" applyBorder="1" applyAlignment="1" applyProtection="1">
      <alignment horizontal="center"/>
    </xf>
    <xf numFmtId="0" fontId="1" fillId="11" borderId="0" xfId="4" applyFont="1" applyFill="1" applyProtection="1"/>
    <xf numFmtId="0" fontId="57" fillId="0" borderId="0" xfId="4" applyProtection="1"/>
    <xf numFmtId="186" fontId="2" fillId="10" borderId="53" xfId="0" applyNumberFormat="1" applyFont="1" applyFill="1" applyBorder="1" applyAlignment="1" applyProtection="1"/>
    <xf numFmtId="186" fontId="5" fillId="12" borderId="0" xfId="0" applyNumberFormat="1" applyFont="1" applyFill="1" applyAlignment="1" applyProtection="1">
      <alignment horizontal="right"/>
    </xf>
    <xf numFmtId="186" fontId="2" fillId="10" borderId="54" xfId="0" applyNumberFormat="1" applyFont="1" applyFill="1" applyBorder="1" applyAlignment="1" applyProtection="1"/>
    <xf numFmtId="186" fontId="2" fillId="10" borderId="55" xfId="0" applyNumberFormat="1" applyFont="1" applyFill="1" applyBorder="1" applyAlignment="1" applyProtection="1">
      <protection locked="0"/>
    </xf>
    <xf numFmtId="186" fontId="3" fillId="10" borderId="55" xfId="0" applyNumberFormat="1" applyFont="1" applyFill="1" applyBorder="1" applyAlignment="1" applyProtection="1">
      <protection locked="0"/>
    </xf>
    <xf numFmtId="186" fontId="2" fillId="10" borderId="56" xfId="0" applyNumberFormat="1" applyFont="1" applyFill="1" applyBorder="1" applyAlignment="1" applyProtection="1">
      <protection locked="0"/>
    </xf>
    <xf numFmtId="186" fontId="3" fillId="10" borderId="56" xfId="0" applyNumberFormat="1" applyFont="1" applyFill="1" applyBorder="1" applyAlignment="1" applyProtection="1">
      <protection locked="0"/>
    </xf>
    <xf numFmtId="186" fontId="2" fillId="10" borderId="57" xfId="0" applyNumberFormat="1" applyFont="1" applyFill="1" applyBorder="1" applyAlignment="1" applyProtection="1">
      <protection locked="0"/>
    </xf>
    <xf numFmtId="186" fontId="3" fillId="10" borderId="57" xfId="0" applyNumberFormat="1" applyFont="1" applyFill="1" applyBorder="1" applyAlignment="1" applyProtection="1">
      <protection locked="0"/>
    </xf>
    <xf numFmtId="186" fontId="2" fillId="12" borderId="1" xfId="0" applyNumberFormat="1" applyFont="1" applyFill="1" applyBorder="1" applyAlignment="1" applyProtection="1"/>
    <xf numFmtId="186" fontId="3" fillId="12" borderId="1" xfId="0" applyNumberFormat="1" applyFont="1" applyFill="1" applyBorder="1" applyAlignment="1" applyProtection="1"/>
    <xf numFmtId="186" fontId="3" fillId="10" borderId="53" xfId="0" applyNumberFormat="1" applyFont="1" applyFill="1" applyBorder="1" applyAlignment="1" applyProtection="1"/>
    <xf numFmtId="186" fontId="3" fillId="10" borderId="54" xfId="0" applyNumberFormat="1" applyFont="1" applyFill="1" applyBorder="1" applyAlignment="1" applyProtection="1"/>
    <xf numFmtId="186" fontId="2" fillId="17" borderId="53" xfId="0" applyNumberFormat="1" applyFont="1" applyFill="1" applyBorder="1" applyAlignment="1" applyProtection="1"/>
    <xf numFmtId="186" fontId="3" fillId="17" borderId="53" xfId="0" applyNumberFormat="1" applyFont="1" applyFill="1" applyBorder="1" applyAlignment="1" applyProtection="1"/>
    <xf numFmtId="186" fontId="2" fillId="17" borderId="55" xfId="0" applyNumberFormat="1" applyFont="1" applyFill="1" applyBorder="1" applyAlignment="1" applyProtection="1"/>
    <xf numFmtId="186" fontId="3" fillId="17" borderId="55" xfId="0" applyNumberFormat="1" applyFont="1" applyFill="1" applyBorder="1" applyAlignment="1" applyProtection="1"/>
    <xf numFmtId="186" fontId="2" fillId="17" borderId="56" xfId="0" applyNumberFormat="1" applyFont="1" applyFill="1" applyBorder="1" applyAlignment="1" applyProtection="1"/>
    <xf numFmtId="186" fontId="3" fillId="17" borderId="56" xfId="0" applyNumberFormat="1" applyFont="1" applyFill="1" applyBorder="1" applyAlignment="1" applyProtection="1"/>
    <xf numFmtId="186" fontId="2" fillId="17" borderId="57" xfId="0" applyNumberFormat="1" applyFont="1" applyFill="1" applyBorder="1" applyAlignment="1" applyProtection="1"/>
    <xf numFmtId="186" fontId="3" fillId="17" borderId="57" xfId="0" applyNumberFormat="1" applyFont="1" applyFill="1" applyBorder="1" applyAlignment="1" applyProtection="1"/>
    <xf numFmtId="186" fontId="2" fillId="12" borderId="1" xfId="0" applyNumberFormat="1" applyFont="1" applyFill="1" applyBorder="1" applyAlignment="1" applyProtection="1">
      <protection locked="0"/>
    </xf>
    <xf numFmtId="186" fontId="3" fillId="12" borderId="1" xfId="0" applyNumberFormat="1" applyFont="1" applyFill="1" applyBorder="1" applyAlignment="1" applyProtection="1">
      <protection locked="0"/>
    </xf>
    <xf numFmtId="186" fontId="26" fillId="17" borderId="58" xfId="0" applyNumberFormat="1" applyFont="1" applyFill="1" applyBorder="1" applyAlignment="1" applyProtection="1">
      <protection locked="0"/>
    </xf>
    <xf numFmtId="186" fontId="11" fillId="17" borderId="58" xfId="0" applyNumberFormat="1" applyFont="1" applyFill="1" applyBorder="1" applyAlignment="1" applyProtection="1">
      <protection locked="0"/>
    </xf>
    <xf numFmtId="186" fontId="26" fillId="17" borderId="56" xfId="0" applyNumberFormat="1" applyFont="1" applyFill="1" applyBorder="1" applyAlignment="1" applyProtection="1">
      <protection locked="0"/>
    </xf>
    <xf numFmtId="186" fontId="11" fillId="17" borderId="56" xfId="0" applyNumberFormat="1" applyFont="1" applyFill="1" applyBorder="1" applyAlignment="1" applyProtection="1">
      <protection locked="0"/>
    </xf>
    <xf numFmtId="186" fontId="26" fillId="17" borderId="59" xfId="0" applyNumberFormat="1" applyFont="1" applyFill="1" applyBorder="1" applyAlignment="1" applyProtection="1">
      <protection locked="0"/>
    </xf>
    <xf numFmtId="186" fontId="11" fillId="17" borderId="59" xfId="0" applyNumberFormat="1" applyFont="1" applyFill="1" applyBorder="1" applyAlignment="1" applyProtection="1">
      <protection locked="0"/>
    </xf>
    <xf numFmtId="186" fontId="2" fillId="10" borderId="55" xfId="0" applyNumberFormat="1" applyFont="1" applyFill="1" applyBorder="1" applyAlignment="1" applyProtection="1"/>
    <xf numFmtId="186" fontId="3" fillId="10" borderId="55" xfId="0" applyNumberFormat="1" applyFont="1" applyFill="1" applyBorder="1" applyAlignment="1" applyProtection="1"/>
    <xf numFmtId="186" fontId="2" fillId="14" borderId="60" xfId="0" applyNumberFormat="1" applyFont="1" applyFill="1" applyBorder="1" applyAlignment="1" applyProtection="1"/>
    <xf numFmtId="186" fontId="3" fillId="14" borderId="60" xfId="0" applyNumberFormat="1" applyFont="1" applyFill="1" applyBorder="1" applyAlignment="1" applyProtection="1"/>
    <xf numFmtId="186" fontId="2" fillId="10" borderId="54" xfId="0" applyNumberFormat="1" applyFont="1" applyFill="1" applyBorder="1" applyAlignment="1" applyProtection="1">
      <protection locked="0"/>
    </xf>
    <xf numFmtId="186" fontId="3" fillId="10" borderId="54" xfId="0" applyNumberFormat="1" applyFont="1" applyFill="1" applyBorder="1" applyAlignment="1" applyProtection="1">
      <protection locked="0"/>
    </xf>
    <xf numFmtId="186" fontId="2" fillId="19" borderId="1" xfId="0" applyNumberFormat="1" applyFont="1" applyFill="1" applyBorder="1" applyAlignment="1" applyProtection="1"/>
    <xf numFmtId="186" fontId="3" fillId="19" borderId="1" xfId="0" applyNumberFormat="1" applyFont="1" applyFill="1" applyBorder="1" applyAlignment="1" applyProtection="1"/>
    <xf numFmtId="186" fontId="2" fillId="10" borderId="59" xfId="0" applyNumberFormat="1" applyFont="1" applyFill="1" applyBorder="1" applyAlignment="1" applyProtection="1">
      <protection locked="0"/>
    </xf>
    <xf numFmtId="186" fontId="3" fillId="10" borderId="59" xfId="0" applyNumberFormat="1" applyFont="1" applyFill="1" applyBorder="1" applyAlignment="1" applyProtection="1">
      <protection locked="0"/>
    </xf>
    <xf numFmtId="186" fontId="26" fillId="17" borderId="61" xfId="0" applyNumberFormat="1" applyFont="1" applyFill="1" applyBorder="1" applyAlignment="1" applyProtection="1">
      <protection locked="0"/>
    </xf>
    <xf numFmtId="186" fontId="11" fillId="17" borderId="61" xfId="0" applyNumberFormat="1" applyFont="1" applyFill="1" applyBorder="1" applyAlignment="1" applyProtection="1">
      <protection locked="0"/>
    </xf>
    <xf numFmtId="186" fontId="2" fillId="10" borderId="57" xfId="0" applyNumberFormat="1" applyFont="1" applyFill="1" applyBorder="1" applyAlignment="1" applyProtection="1"/>
    <xf numFmtId="186" fontId="3" fillId="10" borderId="57" xfId="0" applyNumberFormat="1" applyFont="1" applyFill="1" applyBorder="1" applyAlignment="1" applyProtection="1"/>
    <xf numFmtId="186" fontId="3" fillId="21" borderId="60" xfId="0" applyNumberFormat="1" applyFont="1" applyFill="1" applyBorder="1" applyAlignment="1" applyProtection="1"/>
    <xf numFmtId="186" fontId="2" fillId="18" borderId="60" xfId="0" applyNumberFormat="1" applyFont="1" applyFill="1" applyBorder="1" applyAlignment="1" applyProtection="1"/>
    <xf numFmtId="186" fontId="3" fillId="18" borderId="60" xfId="0" applyNumberFormat="1" applyFont="1" applyFill="1" applyBorder="1" applyAlignment="1" applyProtection="1"/>
    <xf numFmtId="186" fontId="2" fillId="21" borderId="60" xfId="0" applyNumberFormat="1" applyFont="1" applyFill="1" applyBorder="1" applyAlignment="1" applyProtection="1"/>
    <xf numFmtId="186" fontId="2" fillId="10" borderId="62" xfId="0" applyNumberFormat="1" applyFont="1" applyFill="1" applyBorder="1" applyAlignment="1" applyProtection="1"/>
    <xf numFmtId="186" fontId="3" fillId="10" borderId="62" xfId="0" applyNumberFormat="1" applyFont="1" applyFill="1" applyBorder="1" applyAlignment="1" applyProtection="1"/>
    <xf numFmtId="0" fontId="70" fillId="22" borderId="0" xfId="0" quotePrefix="1" applyFont="1" applyFill="1" applyAlignment="1" applyProtection="1">
      <alignment horizontal="center"/>
    </xf>
    <xf numFmtId="186" fontId="2" fillId="14" borderId="63" xfId="0" applyNumberFormat="1" applyFont="1" applyFill="1" applyBorder="1" applyAlignment="1" applyProtection="1"/>
    <xf numFmtId="186" fontId="3" fillId="14" borderId="63" xfId="0" applyNumberFormat="1" applyFont="1" applyFill="1" applyBorder="1" applyAlignment="1" applyProtection="1"/>
    <xf numFmtId="186" fontId="2" fillId="14" borderId="62" xfId="0" applyNumberFormat="1" applyFont="1" applyFill="1" applyBorder="1" applyAlignment="1" applyProtection="1"/>
    <xf numFmtId="186" fontId="3" fillId="14" borderId="62" xfId="0" applyNumberFormat="1" applyFont="1" applyFill="1" applyBorder="1" applyAlignment="1" applyProtection="1"/>
    <xf numFmtId="38" fontId="14" fillId="10" borderId="0" xfId="8" applyNumberFormat="1" applyFont="1" applyFill="1" applyBorder="1" applyAlignment="1" applyProtection="1">
      <alignment horizontal="left"/>
    </xf>
    <xf numFmtId="38" fontId="19" fillId="10" borderId="0" xfId="8" applyNumberFormat="1" applyFont="1" applyFill="1" applyBorder="1" applyAlignment="1" applyProtection="1">
      <alignment horizontal="left"/>
    </xf>
    <xf numFmtId="0" fontId="9" fillId="10" borderId="25" xfId="4" quotePrefix="1" applyFont="1" applyFill="1" applyBorder="1" applyAlignment="1" applyProtection="1">
      <alignment horizontal="left"/>
    </xf>
    <xf numFmtId="0" fontId="9" fillId="10" borderId="26" xfId="4" quotePrefix="1" applyFont="1" applyFill="1" applyBorder="1" applyAlignment="1" applyProtection="1">
      <alignment horizontal="left"/>
    </xf>
    <xf numFmtId="0" fontId="9" fillId="10" borderId="27" xfId="4" quotePrefix="1" applyFont="1" applyFill="1" applyBorder="1" applyAlignment="1" applyProtection="1">
      <alignment horizontal="left"/>
    </xf>
    <xf numFmtId="0" fontId="2" fillId="10" borderId="34" xfId="4" applyFont="1" applyFill="1" applyBorder="1" applyAlignment="1" applyProtection="1">
      <alignment horizontal="center"/>
    </xf>
    <xf numFmtId="0" fontId="2" fillId="10" borderId="36" xfId="4" applyFont="1" applyFill="1" applyBorder="1" applyAlignment="1" applyProtection="1">
      <alignment horizontal="center"/>
    </xf>
    <xf numFmtId="0" fontId="2" fillId="10" borderId="37" xfId="4" applyFont="1" applyFill="1" applyBorder="1" applyAlignment="1" applyProtection="1">
      <alignment horizontal="center"/>
    </xf>
    <xf numFmtId="38" fontId="19" fillId="17" borderId="38" xfId="8" applyNumberFormat="1" applyFont="1" applyFill="1" applyBorder="1" applyAlignment="1" applyProtection="1">
      <alignment horizontal="center"/>
    </xf>
    <xf numFmtId="38" fontId="19" fillId="17" borderId="5" xfId="8" applyNumberFormat="1" applyFont="1" applyFill="1" applyBorder="1" applyAlignment="1" applyProtection="1">
      <alignment horizontal="center"/>
    </xf>
    <xf numFmtId="38" fontId="19" fillId="17" borderId="35" xfId="8" applyNumberFormat="1" applyFont="1" applyFill="1" applyBorder="1" applyAlignment="1" applyProtection="1">
      <alignment horizontal="center"/>
    </xf>
    <xf numFmtId="38" fontId="8" fillId="17" borderId="45" xfId="8" applyNumberFormat="1" applyFont="1" applyFill="1" applyBorder="1" applyAlignment="1" applyProtection="1">
      <alignment horizontal="center"/>
    </xf>
    <xf numFmtId="38" fontId="8" fillId="17" borderId="28" xfId="8" applyNumberFormat="1" applyFont="1" applyFill="1" applyBorder="1" applyAlignment="1" applyProtection="1">
      <alignment horizontal="center"/>
    </xf>
    <xf numFmtId="38" fontId="8" fillId="17" borderId="29" xfId="8" applyNumberFormat="1" applyFont="1" applyFill="1" applyBorder="1" applyAlignment="1" applyProtection="1">
      <alignment horizontal="center"/>
    </xf>
    <xf numFmtId="38" fontId="8" fillId="17" borderId="42" xfId="8" applyNumberFormat="1" applyFont="1" applyFill="1" applyBorder="1" applyAlignment="1" applyProtection="1">
      <alignment horizontal="center"/>
    </xf>
    <xf numFmtId="38" fontId="8" fillId="17" borderId="30" xfId="8" applyNumberFormat="1" applyFont="1" applyFill="1" applyBorder="1" applyAlignment="1" applyProtection="1">
      <alignment horizontal="center"/>
    </xf>
    <xf numFmtId="38" fontId="8" fillId="17" borderId="31" xfId="8" applyNumberFormat="1" applyFont="1" applyFill="1" applyBorder="1" applyAlignment="1" applyProtection="1">
      <alignment horizontal="center"/>
    </xf>
    <xf numFmtId="38" fontId="8" fillId="17" borderId="46" xfId="8" applyNumberFormat="1" applyFont="1" applyFill="1" applyBorder="1" applyAlignment="1" applyProtection="1">
      <alignment horizontal="center"/>
    </xf>
    <xf numFmtId="38" fontId="8" fillId="17" borderId="39" xfId="8" applyNumberFormat="1" applyFont="1" applyFill="1" applyBorder="1" applyAlignment="1" applyProtection="1">
      <alignment horizontal="center"/>
    </xf>
    <xf numFmtId="38" fontId="8" fillId="17" borderId="40" xfId="8" applyNumberFormat="1" applyFont="1" applyFill="1" applyBorder="1" applyAlignment="1" applyProtection="1">
      <alignment horizontal="center"/>
    </xf>
    <xf numFmtId="0" fontId="2" fillId="10" borderId="25" xfId="4" applyFont="1" applyFill="1" applyBorder="1" applyAlignment="1" applyProtection="1">
      <alignment horizontal="center"/>
    </xf>
    <xf numFmtId="0" fontId="2" fillId="10" borderId="26" xfId="4" applyFont="1" applyFill="1" applyBorder="1" applyAlignment="1" applyProtection="1">
      <alignment horizontal="center"/>
    </xf>
    <xf numFmtId="0" fontId="2" fillId="10" borderId="27" xfId="4" applyFont="1" applyFill="1" applyBorder="1" applyAlignment="1" applyProtection="1">
      <alignment horizontal="center"/>
    </xf>
    <xf numFmtId="0" fontId="2" fillId="10" borderId="38" xfId="4" applyFont="1" applyFill="1" applyBorder="1" applyAlignment="1" applyProtection="1">
      <alignment horizontal="center"/>
    </xf>
    <xf numFmtId="0" fontId="2" fillId="10" borderId="5" xfId="4" applyFont="1" applyFill="1" applyBorder="1" applyAlignment="1" applyProtection="1">
      <alignment horizontal="center"/>
    </xf>
    <xf numFmtId="0" fontId="2" fillId="10" borderId="35" xfId="4" applyFont="1" applyFill="1" applyBorder="1" applyAlignment="1" applyProtection="1">
      <alignment horizontal="center"/>
    </xf>
    <xf numFmtId="38" fontId="21" fillId="17" borderId="25" xfId="8" applyNumberFormat="1" applyFont="1" applyFill="1" applyBorder="1" applyAlignment="1" applyProtection="1">
      <alignment horizontal="center"/>
    </xf>
    <xf numFmtId="38" fontId="21" fillId="17" borderId="26" xfId="8" applyNumberFormat="1" applyFont="1" applyFill="1" applyBorder="1" applyAlignment="1" applyProtection="1">
      <alignment horizontal="center"/>
    </xf>
    <xf numFmtId="38" fontId="21" fillId="17" borderId="27" xfId="8" applyNumberFormat="1" applyFont="1" applyFill="1" applyBorder="1" applyAlignment="1" applyProtection="1">
      <alignment horizontal="center"/>
    </xf>
    <xf numFmtId="38" fontId="19" fillId="10" borderId="38" xfId="8" applyNumberFormat="1" applyFont="1" applyFill="1" applyBorder="1" applyAlignment="1" applyProtection="1">
      <alignment horizontal="center"/>
    </xf>
    <xf numFmtId="38" fontId="19" fillId="10" borderId="5" xfId="8" applyNumberFormat="1" applyFont="1" applyFill="1" applyBorder="1" applyAlignment="1" applyProtection="1">
      <alignment horizontal="center"/>
    </xf>
    <xf numFmtId="38" fontId="19" fillId="10" borderId="35" xfId="8" applyNumberFormat="1" applyFont="1" applyFill="1" applyBorder="1" applyAlignment="1" applyProtection="1">
      <alignment horizontal="center"/>
    </xf>
    <xf numFmtId="3" fontId="10" fillId="10" borderId="46" xfId="4" applyNumberFormat="1" applyFont="1" applyFill="1" applyBorder="1" applyAlignment="1" applyProtection="1">
      <alignment horizontal="center"/>
    </xf>
    <xf numFmtId="3" fontId="10" fillId="10" borderId="39" xfId="4" applyNumberFormat="1" applyFont="1" applyFill="1" applyBorder="1" applyAlignment="1" applyProtection="1">
      <alignment horizontal="center"/>
    </xf>
    <xf numFmtId="3" fontId="10" fillId="10" borderId="40" xfId="4" applyNumberFormat="1" applyFont="1" applyFill="1" applyBorder="1" applyAlignment="1" applyProtection="1">
      <alignment horizontal="center"/>
    </xf>
    <xf numFmtId="0" fontId="4" fillId="14" borderId="50" xfId="4" applyFont="1" applyFill="1" applyBorder="1" applyAlignment="1" applyProtection="1">
      <alignment horizontal="left"/>
    </xf>
    <xf numFmtId="0" fontId="4" fillId="14" borderId="19" xfId="4" applyFont="1" applyFill="1" applyBorder="1" applyAlignment="1" applyProtection="1">
      <alignment horizontal="left"/>
    </xf>
    <xf numFmtId="0" fontId="4" fillId="14" borderId="20" xfId="4" applyFont="1" applyFill="1" applyBorder="1" applyAlignment="1" applyProtection="1">
      <alignment horizontal="left"/>
    </xf>
    <xf numFmtId="176" fontId="4" fillId="14" borderId="49" xfId="4" applyNumberFormat="1" applyFont="1" applyFill="1" applyBorder="1" applyAlignment="1" applyProtection="1">
      <alignment horizontal="left"/>
    </xf>
    <xf numFmtId="176" fontId="4" fillId="14" borderId="21" xfId="4" applyNumberFormat="1" applyFont="1" applyFill="1" applyBorder="1" applyAlignment="1" applyProtection="1">
      <alignment horizontal="left"/>
    </xf>
    <xf numFmtId="176" fontId="4" fillId="14" borderId="22" xfId="4" applyNumberFormat="1" applyFont="1" applyFill="1" applyBorder="1" applyAlignment="1" applyProtection="1">
      <alignment horizontal="left"/>
    </xf>
    <xf numFmtId="38" fontId="14" fillId="10" borderId="44" xfId="8" applyNumberFormat="1" applyFont="1" applyFill="1" applyBorder="1" applyAlignment="1" applyProtection="1">
      <alignment horizontal="left"/>
    </xf>
    <xf numFmtId="38" fontId="14" fillId="10" borderId="13" xfId="8" applyNumberFormat="1" applyFont="1" applyFill="1" applyBorder="1" applyAlignment="1" applyProtection="1">
      <alignment horizontal="left"/>
    </xf>
    <xf numFmtId="38" fontId="19" fillId="10" borderId="45" xfId="8" applyNumberFormat="1" applyFont="1" applyFill="1" applyBorder="1" applyAlignment="1" applyProtection="1">
      <alignment horizontal="left"/>
    </xf>
    <xf numFmtId="38" fontId="19" fillId="10" borderId="28" xfId="8" applyNumberFormat="1" applyFont="1" applyFill="1" applyBorder="1" applyAlignment="1" applyProtection="1">
      <alignment horizontal="left"/>
    </xf>
    <xf numFmtId="38" fontId="19" fillId="10" borderId="29" xfId="8" applyNumberFormat="1" applyFont="1" applyFill="1" applyBorder="1" applyAlignment="1" applyProtection="1">
      <alignment horizontal="left"/>
    </xf>
    <xf numFmtId="38" fontId="19" fillId="10" borderId="44" xfId="8" applyNumberFormat="1" applyFont="1" applyFill="1" applyBorder="1" applyAlignment="1" applyProtection="1">
      <alignment horizontal="left"/>
    </xf>
    <xf numFmtId="38" fontId="19" fillId="10" borderId="13" xfId="8" applyNumberFormat="1" applyFont="1" applyFill="1" applyBorder="1" applyAlignment="1" applyProtection="1">
      <alignment horizontal="left"/>
    </xf>
    <xf numFmtId="0" fontId="71" fillId="12" borderId="0" xfId="4" applyFont="1" applyFill="1" applyBorder="1" applyAlignment="1" applyProtection="1">
      <alignment horizontal="left"/>
    </xf>
    <xf numFmtId="1" fontId="48" fillId="12" borderId="0" xfId="0" applyNumberFormat="1" applyFont="1" applyFill="1" applyBorder="1" applyAlignment="1" applyProtection="1">
      <alignment horizontal="right"/>
    </xf>
    <xf numFmtId="176" fontId="11" fillId="16" borderId="10" xfId="0" applyNumberFormat="1" applyFont="1" applyFill="1" applyBorder="1" applyAlignment="1" applyProtection="1">
      <alignment horizontal="center"/>
      <protection locked="0"/>
    </xf>
    <xf numFmtId="1" fontId="3" fillId="12" borderId="0" xfId="0" applyNumberFormat="1" applyFont="1" applyFill="1" applyBorder="1" applyAlignment="1" applyProtection="1">
      <alignment horizontal="center"/>
    </xf>
    <xf numFmtId="1" fontId="3" fillId="12" borderId="6" xfId="0" applyNumberFormat="1" applyFont="1" applyFill="1" applyBorder="1" applyAlignment="1" applyProtection="1"/>
    <xf numFmtId="182" fontId="72" fillId="23" borderId="8" xfId="0" quotePrefix="1" applyNumberFormat="1" applyFont="1" applyFill="1" applyBorder="1" applyAlignment="1" applyProtection="1">
      <alignment horizontal="center" wrapText="1"/>
    </xf>
    <xf numFmtId="175" fontId="3" fillId="12" borderId="0" xfId="0" applyNumberFormat="1" applyFont="1" applyFill="1" applyBorder="1" applyAlignment="1" applyProtection="1">
      <alignment horizontal="center" vertical="center" wrapText="1"/>
    </xf>
    <xf numFmtId="0" fontId="3" fillId="12" borderId="0" xfId="0" applyFont="1" applyFill="1" applyBorder="1" applyAlignment="1" applyProtection="1">
      <alignment horizontal="center"/>
    </xf>
    <xf numFmtId="182" fontId="2" fillId="10" borderId="64" xfId="0" quotePrefix="1" applyNumberFormat="1" applyFont="1" applyFill="1" applyBorder="1" applyAlignment="1" applyProtection="1">
      <alignment horizontal="center" wrapText="1"/>
    </xf>
    <xf numFmtId="0" fontId="3" fillId="10" borderId="65" xfId="0" quotePrefix="1" applyFont="1" applyFill="1" applyBorder="1" applyAlignment="1" applyProtection="1">
      <alignment horizontal="center"/>
    </xf>
    <xf numFmtId="0" fontId="2" fillId="10" borderId="66" xfId="0" quotePrefix="1" applyFont="1" applyFill="1" applyBorder="1" applyAlignment="1" applyProtection="1">
      <alignment horizontal="center"/>
    </xf>
    <xf numFmtId="186" fontId="2" fillId="10" borderId="67" xfId="0" applyNumberFormat="1" applyFont="1" applyFill="1" applyBorder="1" applyAlignment="1" applyProtection="1"/>
    <xf numFmtId="186" fontId="2" fillId="10" borderId="68" xfId="0" applyNumberFormat="1" applyFont="1" applyFill="1" applyBorder="1" applyAlignment="1" applyProtection="1"/>
    <xf numFmtId="186" fontId="2" fillId="10" borderId="69" xfId="0" applyNumberFormat="1" applyFont="1" applyFill="1" applyBorder="1" applyAlignment="1" applyProtection="1"/>
    <xf numFmtId="186" fontId="2" fillId="10" borderId="70" xfId="0" applyNumberFormat="1" applyFont="1" applyFill="1" applyBorder="1" applyAlignment="1" applyProtection="1"/>
    <xf numFmtId="186" fontId="3" fillId="10" borderId="71" xfId="0" applyNumberFormat="1" applyFont="1" applyFill="1" applyBorder="1" applyAlignment="1" applyProtection="1"/>
    <xf numFmtId="186" fontId="3" fillId="10" borderId="72" xfId="0" applyNumberFormat="1" applyFont="1" applyFill="1" applyBorder="1" applyAlignment="1" applyProtection="1"/>
    <xf numFmtId="186" fontId="3" fillId="12" borderId="65" xfId="0" applyNumberFormat="1" applyFont="1" applyFill="1" applyBorder="1" applyAlignment="1" applyProtection="1"/>
    <xf numFmtId="186" fontId="2" fillId="12" borderId="66" xfId="0" applyNumberFormat="1" applyFont="1" applyFill="1" applyBorder="1" applyAlignment="1" applyProtection="1"/>
    <xf numFmtId="186" fontId="3" fillId="10" borderId="67" xfId="0" applyNumberFormat="1" applyFont="1" applyFill="1" applyBorder="1" applyAlignment="1" applyProtection="1"/>
    <xf numFmtId="186" fontId="3" fillId="10" borderId="73" xfId="0" applyNumberFormat="1" applyFont="1" applyFill="1" applyBorder="1" applyAlignment="1" applyProtection="1"/>
    <xf numFmtId="186" fontId="3" fillId="10" borderId="69" xfId="0" applyNumberFormat="1" applyFont="1" applyFill="1" applyBorder="1" applyAlignment="1" applyProtection="1"/>
    <xf numFmtId="186" fontId="3" fillId="17" borderId="67" xfId="0" applyNumberFormat="1" applyFont="1" applyFill="1" applyBorder="1" applyAlignment="1" applyProtection="1"/>
    <xf numFmtId="186" fontId="2" fillId="17" borderId="68" xfId="0" applyNumberFormat="1" applyFont="1" applyFill="1" applyBorder="1" applyAlignment="1" applyProtection="1"/>
    <xf numFmtId="186" fontId="3" fillId="17" borderId="73" xfId="0" applyNumberFormat="1" applyFont="1" applyFill="1" applyBorder="1" applyAlignment="1" applyProtection="1"/>
    <xf numFmtId="186" fontId="2" fillId="17" borderId="74" xfId="0" applyNumberFormat="1" applyFont="1" applyFill="1" applyBorder="1" applyAlignment="1" applyProtection="1"/>
    <xf numFmtId="186" fontId="3" fillId="17" borderId="71" xfId="0" applyNumberFormat="1" applyFont="1" applyFill="1" applyBorder="1" applyAlignment="1" applyProtection="1"/>
    <xf numFmtId="186" fontId="2" fillId="17" borderId="75" xfId="0" applyNumberFormat="1" applyFont="1" applyFill="1" applyBorder="1" applyAlignment="1" applyProtection="1"/>
    <xf numFmtId="186" fontId="3" fillId="17" borderId="72" xfId="0" applyNumberFormat="1" applyFont="1" applyFill="1" applyBorder="1" applyAlignment="1" applyProtection="1"/>
    <xf numFmtId="186" fontId="2" fillId="17" borderId="76" xfId="0" applyNumberFormat="1" applyFont="1" applyFill="1" applyBorder="1" applyAlignment="1" applyProtection="1"/>
    <xf numFmtId="186" fontId="11" fillId="17" borderId="77" xfId="0" applyNumberFormat="1" applyFont="1" applyFill="1" applyBorder="1" applyAlignment="1" applyProtection="1"/>
    <xf numFmtId="186" fontId="11" fillId="17" borderId="71" xfId="0" applyNumberFormat="1" applyFont="1" applyFill="1" applyBorder="1" applyAlignment="1" applyProtection="1"/>
    <xf numFmtId="186" fontId="11" fillId="17" borderId="78" xfId="0" applyNumberFormat="1" applyFont="1" applyFill="1" applyBorder="1" applyAlignment="1" applyProtection="1"/>
    <xf numFmtId="186" fontId="2" fillId="10" borderId="74" xfId="0" applyNumberFormat="1" applyFont="1" applyFill="1" applyBorder="1" applyAlignment="1" applyProtection="1"/>
    <xf numFmtId="186" fontId="3" fillId="14" borderId="79" xfId="0" applyNumberFormat="1" applyFont="1" applyFill="1" applyBorder="1" applyAlignment="1" applyProtection="1"/>
    <xf numFmtId="186" fontId="2" fillId="14" borderId="80" xfId="0" applyNumberFormat="1" applyFont="1" applyFill="1" applyBorder="1" applyAlignment="1" applyProtection="1"/>
    <xf numFmtId="186" fontId="3" fillId="19" borderId="65" xfId="0" applyNumberFormat="1" applyFont="1" applyFill="1" applyBorder="1" applyAlignment="1" applyProtection="1"/>
    <xf numFmtId="186" fontId="2" fillId="19" borderId="66" xfId="0" applyNumberFormat="1" applyFont="1" applyFill="1" applyBorder="1" applyAlignment="1" applyProtection="1"/>
    <xf numFmtId="186" fontId="3" fillId="10" borderId="78" xfId="0" applyNumberFormat="1" applyFont="1" applyFill="1" applyBorder="1" applyAlignment="1" applyProtection="1"/>
    <xf numFmtId="186" fontId="2" fillId="10" borderId="76" xfId="0" applyNumberFormat="1" applyFont="1" applyFill="1" applyBorder="1" applyAlignment="1" applyProtection="1"/>
    <xf numFmtId="186" fontId="3" fillId="21" borderId="79" xfId="0" applyNumberFormat="1" applyFont="1" applyFill="1" applyBorder="1" applyAlignment="1" applyProtection="1"/>
    <xf numFmtId="186" fontId="3" fillId="18" borderId="79" xfId="0" applyNumberFormat="1" applyFont="1" applyFill="1" applyBorder="1" applyAlignment="1" applyProtection="1"/>
    <xf numFmtId="186" fontId="2" fillId="18" borderId="80" xfId="0" applyNumberFormat="1" applyFont="1" applyFill="1" applyBorder="1" applyAlignment="1" applyProtection="1"/>
    <xf numFmtId="186" fontId="3" fillId="14" borderId="81" xfId="0" applyNumberFormat="1" applyFont="1" applyFill="1" applyBorder="1" applyAlignment="1" applyProtection="1"/>
    <xf numFmtId="186" fontId="2" fillId="14" borderId="82" xfId="0" applyNumberFormat="1" applyFont="1" applyFill="1" applyBorder="1" applyAlignment="1" applyProtection="1"/>
    <xf numFmtId="186" fontId="3" fillId="14" borderId="83" xfId="0" applyNumberFormat="1" applyFont="1" applyFill="1" applyBorder="1" applyAlignment="1" applyProtection="1"/>
    <xf numFmtId="186" fontId="2" fillId="14" borderId="84" xfId="0" applyNumberFormat="1" applyFont="1" applyFill="1" applyBorder="1" applyAlignment="1" applyProtection="1"/>
    <xf numFmtId="186" fontId="2" fillId="21" borderId="80" xfId="0" applyNumberFormat="1" applyFont="1" applyFill="1" applyBorder="1" applyAlignment="1" applyProtection="1"/>
    <xf numFmtId="186" fontId="3" fillId="10" borderId="83" xfId="0" applyNumberFormat="1" applyFont="1" applyFill="1" applyBorder="1" applyAlignment="1" applyProtection="1"/>
    <xf numFmtId="186" fontId="2" fillId="10" borderId="84" xfId="0" applyNumberFormat="1" applyFont="1" applyFill="1" applyBorder="1" applyAlignment="1" applyProtection="1"/>
    <xf numFmtId="193" fontId="65" fillId="14" borderId="85" xfId="0" quotePrefix="1" applyNumberFormat="1" applyFont="1" applyFill="1" applyBorder="1" applyAlignment="1" applyProtection="1">
      <alignment horizontal="center"/>
    </xf>
    <xf numFmtId="193" fontId="71" fillId="15" borderId="85" xfId="0" quotePrefix="1" applyNumberFormat="1" applyFont="1" applyFill="1" applyBorder="1" applyAlignment="1" applyProtection="1">
      <alignment horizontal="center"/>
    </xf>
    <xf numFmtId="193" fontId="72" fillId="23" borderId="85" xfId="0" quotePrefix="1" applyNumberFormat="1" applyFont="1" applyFill="1" applyBorder="1" applyAlignment="1" applyProtection="1">
      <alignment horizontal="center"/>
    </xf>
    <xf numFmtId="193" fontId="2" fillId="10" borderId="86" xfId="0" quotePrefix="1" applyNumberFormat="1" applyFont="1" applyFill="1" applyBorder="1" applyAlignment="1" applyProtection="1">
      <alignment horizontal="center"/>
    </xf>
    <xf numFmtId="184" fontId="19" fillId="2" borderId="87" xfId="0" applyNumberFormat="1" applyFont="1" applyFill="1" applyBorder="1" applyAlignment="1" applyProtection="1">
      <alignment horizontal="center"/>
    </xf>
    <xf numFmtId="184" fontId="22" fillId="2" borderId="88" xfId="0" applyNumberFormat="1" applyFont="1" applyFill="1" applyBorder="1" applyAlignment="1" applyProtection="1">
      <alignment horizontal="center"/>
    </xf>
    <xf numFmtId="184" fontId="73" fillId="2" borderId="87" xfId="0" applyNumberFormat="1" applyFont="1" applyFill="1" applyBorder="1" applyAlignment="1" applyProtection="1">
      <alignment horizontal="center"/>
    </xf>
    <xf numFmtId="184" fontId="73" fillId="2" borderId="88" xfId="0" applyNumberFormat="1" applyFont="1" applyFill="1" applyBorder="1" applyAlignment="1" applyProtection="1">
      <alignment horizontal="center"/>
    </xf>
    <xf numFmtId="184" fontId="8" fillId="10" borderId="89" xfId="0" applyNumberFormat="1" applyFont="1" applyFill="1" applyBorder="1" applyAlignment="1" applyProtection="1">
      <alignment horizontal="center"/>
    </xf>
    <xf numFmtId="184" fontId="8" fillId="10" borderId="90" xfId="0" applyNumberFormat="1" applyFont="1" applyFill="1" applyBorder="1" applyAlignment="1" applyProtection="1">
      <alignment horizontal="center"/>
    </xf>
    <xf numFmtId="186" fontId="2" fillId="10" borderId="75" xfId="0" applyNumberFormat="1" applyFont="1" applyFill="1" applyBorder="1" applyAlignment="1" applyProtection="1"/>
    <xf numFmtId="186" fontId="26" fillId="17" borderId="91" xfId="0" applyNumberFormat="1" applyFont="1" applyFill="1" applyBorder="1" applyAlignment="1" applyProtection="1"/>
    <xf numFmtId="186" fontId="26" fillId="17" borderId="75" xfId="0" applyNumberFormat="1" applyFont="1" applyFill="1" applyBorder="1" applyAlignment="1" applyProtection="1"/>
    <xf numFmtId="186" fontId="26" fillId="17" borderId="92" xfId="0" applyNumberFormat="1" applyFont="1" applyFill="1" applyBorder="1" applyAlignment="1" applyProtection="1"/>
    <xf numFmtId="186" fontId="2" fillId="10" borderId="92" xfId="0" applyNumberFormat="1" applyFont="1" applyFill="1" applyBorder="1" applyAlignment="1" applyProtection="1"/>
    <xf numFmtId="186" fontId="26" fillId="17" borderId="94" xfId="0" applyNumberFormat="1" applyFont="1" applyFill="1" applyBorder="1" applyAlignment="1" applyProtection="1"/>
    <xf numFmtId="186" fontId="11" fillId="17" borderId="93" xfId="4" applyNumberFormat="1" applyFont="1" applyFill="1" applyBorder="1" applyAlignment="1" applyProtection="1"/>
    <xf numFmtId="0" fontId="75" fillId="22" borderId="0" xfId="5" applyFont="1" applyFill="1" applyBorder="1" applyAlignment="1" applyProtection="1">
      <alignment horizontal="center"/>
    </xf>
    <xf numFmtId="176" fontId="74" fillId="12" borderId="0" xfId="0" quotePrefix="1" applyNumberFormat="1" applyFont="1" applyFill="1" applyBorder="1" applyAlignment="1" applyProtection="1"/>
    <xf numFmtId="1" fontId="3" fillId="12" borderId="0" xfId="0" applyNumberFormat="1" applyFont="1" applyFill="1" applyBorder="1" applyAlignment="1" applyProtection="1"/>
    <xf numFmtId="0" fontId="13" fillId="5" borderId="0" xfId="7" applyFont="1" applyFill="1" applyBorder="1" applyAlignment="1" applyProtection="1">
      <alignment horizontal="center"/>
    </xf>
    <xf numFmtId="0" fontId="13" fillId="0" borderId="0" xfId="7" applyFont="1" applyFill="1" applyProtection="1"/>
    <xf numFmtId="38" fontId="19" fillId="4" borderId="0" xfId="8" applyNumberFormat="1" applyFont="1" applyFill="1" applyBorder="1" applyAlignment="1" applyProtection="1"/>
    <xf numFmtId="0" fontId="76" fillId="5" borderId="5" xfId="7" applyFont="1" applyFill="1" applyBorder="1" applyAlignment="1" applyProtection="1"/>
    <xf numFmtId="0" fontId="13" fillId="12" borderId="0" xfId="7" applyFont="1" applyFill="1" applyProtection="1"/>
    <xf numFmtId="0" fontId="76" fillId="5" borderId="0" xfId="7" applyFont="1" applyFill="1" applyBorder="1" applyAlignment="1" applyProtection="1"/>
    <xf numFmtId="174" fontId="51" fillId="6" borderId="10" xfId="7" applyNumberFormat="1" applyFont="1" applyFill="1" applyBorder="1" applyAlignment="1" applyProtection="1">
      <alignment horizontal="center" vertical="center"/>
      <protection locked="0"/>
    </xf>
    <xf numFmtId="176" fontId="62" fillId="12" borderId="0" xfId="8" applyNumberFormat="1" applyFont="1" applyFill="1" applyAlignment="1" applyProtection="1"/>
    <xf numFmtId="0" fontId="63" fillId="5" borderId="0" xfId="7" applyFont="1" applyFill="1" applyBorder="1" applyProtection="1"/>
    <xf numFmtId="0" fontId="77" fillId="5" borderId="0" xfId="7" applyFont="1" applyFill="1" applyBorder="1" applyProtection="1"/>
    <xf numFmtId="0" fontId="77" fillId="5" borderId="0" xfId="7" applyFont="1" applyFill="1" applyProtection="1"/>
    <xf numFmtId="182" fontId="78" fillId="23" borderId="8" xfId="0" quotePrefix="1" applyNumberFormat="1" applyFont="1" applyFill="1" applyBorder="1" applyAlignment="1" applyProtection="1">
      <alignment horizontal="center" vertical="top" wrapText="1"/>
    </xf>
    <xf numFmtId="182" fontId="3" fillId="10" borderId="95" xfId="0" quotePrefix="1" applyNumberFormat="1" applyFont="1" applyFill="1" applyBorder="1" applyAlignment="1" applyProtection="1">
      <alignment horizontal="center" vertical="top" wrapText="1"/>
    </xf>
    <xf numFmtId="174" fontId="79" fillId="10" borderId="10" xfId="7" applyNumberFormat="1" applyFont="1" applyFill="1" applyBorder="1" applyAlignment="1" applyProtection="1">
      <alignment horizontal="center" vertical="center"/>
    </xf>
    <xf numFmtId="0" fontId="15" fillId="2" borderId="10" xfId="7" applyNumberFormat="1" applyFont="1" applyFill="1" applyBorder="1" applyAlignment="1" applyProtection="1">
      <alignment horizontal="center" vertical="center"/>
      <protection locked="0"/>
    </xf>
    <xf numFmtId="38" fontId="17" fillId="10" borderId="43" xfId="8" applyNumberFormat="1" applyFont="1" applyFill="1" applyBorder="1" applyAlignment="1" applyProtection="1"/>
    <xf numFmtId="38" fontId="17" fillId="10" borderId="42" xfId="8" applyNumberFormat="1" applyFont="1" applyFill="1" applyBorder="1" applyAlignment="1" applyProtection="1"/>
    <xf numFmtId="0" fontId="9" fillId="21" borderId="47" xfId="0" quotePrefix="1" applyFont="1" applyFill="1" applyBorder="1" applyAlignment="1" applyProtection="1">
      <alignment horizontal="left"/>
    </xf>
    <xf numFmtId="38" fontId="14" fillId="4" borderId="25" xfId="8" applyNumberFormat="1" applyFont="1" applyFill="1" applyBorder="1" applyAlignment="1" applyProtection="1"/>
    <xf numFmtId="0" fontId="2" fillId="10" borderId="96" xfId="0" applyFont="1" applyFill="1" applyBorder="1" applyAlignment="1" applyProtection="1">
      <alignment horizontal="left"/>
    </xf>
    <xf numFmtId="0" fontId="2" fillId="10" borderId="97" xfId="0" applyFont="1" applyFill="1" applyBorder="1" applyAlignment="1" applyProtection="1">
      <alignment horizontal="center"/>
    </xf>
    <xf numFmtId="0" fontId="2" fillId="10" borderId="98" xfId="0" applyFont="1" applyFill="1" applyBorder="1" applyAlignment="1" applyProtection="1">
      <alignment horizontal="center"/>
    </xf>
    <xf numFmtId="176" fontId="80" fillId="10" borderId="54" xfId="0" quotePrefix="1" applyNumberFormat="1" applyFont="1" applyFill="1" applyBorder="1" applyAlignment="1" applyProtection="1"/>
    <xf numFmtId="176" fontId="81" fillId="10" borderId="54" xfId="0" quotePrefix="1" applyNumberFormat="1" applyFont="1" applyFill="1" applyBorder="1" applyAlignment="1" applyProtection="1"/>
    <xf numFmtId="176" fontId="80" fillId="12" borderId="15" xfId="0" quotePrefix="1" applyNumberFormat="1" applyFont="1" applyFill="1" applyBorder="1" applyAlignment="1" applyProtection="1"/>
    <xf numFmtId="0" fontId="3" fillId="12" borderId="0" xfId="0" applyFont="1" applyFill="1" applyAlignment="1" applyProtection="1">
      <alignment horizontal="right"/>
    </xf>
    <xf numFmtId="176" fontId="80" fillId="12" borderId="99" xfId="0" quotePrefix="1" applyNumberFormat="1" applyFont="1" applyFill="1" applyBorder="1" applyAlignment="1" applyProtection="1"/>
    <xf numFmtId="176" fontId="81" fillId="12" borderId="15" xfId="0" quotePrefix="1" applyNumberFormat="1" applyFont="1" applyFill="1" applyBorder="1" applyAlignment="1" applyProtection="1"/>
    <xf numFmtId="176" fontId="80" fillId="10" borderId="69" xfId="0" quotePrefix="1" applyNumberFormat="1" applyFont="1" applyFill="1" applyBorder="1" applyAlignment="1" applyProtection="1"/>
    <xf numFmtId="176" fontId="81" fillId="10" borderId="70" xfId="0" quotePrefix="1" applyNumberFormat="1" applyFont="1" applyFill="1" applyBorder="1" applyAlignment="1" applyProtection="1"/>
    <xf numFmtId="0" fontId="27" fillId="10" borderId="100" xfId="7" applyFont="1" applyFill="1" applyBorder="1" applyProtection="1"/>
    <xf numFmtId="0" fontId="27" fillId="10" borderId="26" xfId="7" applyFont="1" applyFill="1" applyBorder="1" applyProtection="1"/>
    <xf numFmtId="0" fontId="27" fillId="10" borderId="12" xfId="7" applyFont="1" applyFill="1" applyBorder="1" applyProtection="1"/>
    <xf numFmtId="184" fontId="31" fillId="8" borderId="101" xfId="0" applyNumberFormat="1" applyFont="1" applyFill="1" applyBorder="1" applyAlignment="1" applyProtection="1">
      <alignment horizontal="center"/>
    </xf>
    <xf numFmtId="184" fontId="33" fillId="16" borderId="101" xfId="0" applyNumberFormat="1" applyFont="1" applyFill="1" applyBorder="1" applyAlignment="1" applyProtection="1">
      <alignment horizontal="center"/>
    </xf>
    <xf numFmtId="184" fontId="82" fillId="8" borderId="101" xfId="0" applyNumberFormat="1" applyFont="1" applyFill="1" applyBorder="1" applyAlignment="1" applyProtection="1">
      <alignment horizontal="center"/>
    </xf>
    <xf numFmtId="184" fontId="83" fillId="16" borderId="101" xfId="0" applyNumberFormat="1" applyFont="1" applyFill="1" applyBorder="1" applyAlignment="1" applyProtection="1">
      <alignment horizontal="center"/>
    </xf>
    <xf numFmtId="184" fontId="31" fillId="9" borderId="101" xfId="0" applyNumberFormat="1" applyFont="1" applyFill="1" applyBorder="1" applyAlignment="1" applyProtection="1">
      <alignment horizontal="center"/>
    </xf>
    <xf numFmtId="184" fontId="33" fillId="9" borderId="101" xfId="0" applyNumberFormat="1" applyFont="1" applyFill="1" applyBorder="1" applyAlignment="1" applyProtection="1">
      <alignment horizontal="center"/>
    </xf>
    <xf numFmtId="184" fontId="84" fillId="9" borderId="101" xfId="0" applyNumberFormat="1" applyFont="1" applyFill="1" applyBorder="1" applyAlignment="1" applyProtection="1">
      <alignment horizontal="center"/>
    </xf>
    <xf numFmtId="184" fontId="83" fillId="9" borderId="101" xfId="0" applyNumberFormat="1" applyFont="1" applyFill="1" applyBorder="1" applyAlignment="1" applyProtection="1">
      <alignment horizontal="center"/>
    </xf>
    <xf numFmtId="184" fontId="31" fillId="7" borderId="101" xfId="0" applyNumberFormat="1" applyFont="1" applyFill="1" applyBorder="1" applyAlignment="1" applyProtection="1">
      <alignment horizontal="center"/>
    </xf>
    <xf numFmtId="184" fontId="32" fillId="7" borderId="101" xfId="0" applyNumberFormat="1" applyFont="1" applyFill="1" applyBorder="1" applyAlignment="1" applyProtection="1">
      <alignment horizontal="center"/>
    </xf>
    <xf numFmtId="184" fontId="85" fillId="7" borderId="101" xfId="0" applyNumberFormat="1" applyFont="1" applyFill="1" applyBorder="1" applyAlignment="1" applyProtection="1">
      <alignment horizontal="center"/>
    </xf>
    <xf numFmtId="184" fontId="86" fillId="7" borderId="101" xfId="0" applyNumberFormat="1" applyFont="1" applyFill="1" applyBorder="1" applyAlignment="1" applyProtection="1">
      <alignment horizontal="center"/>
    </xf>
    <xf numFmtId="184" fontId="73" fillId="2" borderId="103" xfId="0" applyNumberFormat="1" applyFont="1" applyFill="1" applyBorder="1" applyAlignment="1" applyProtection="1">
      <alignment horizontal="center"/>
    </xf>
    <xf numFmtId="176" fontId="11" fillId="12" borderId="102" xfId="0" applyNumberFormat="1" applyFont="1" applyFill="1" applyBorder="1" applyAlignment="1" applyProtection="1">
      <alignment horizontal="center"/>
    </xf>
    <xf numFmtId="176" fontId="26" fillId="12" borderId="89" xfId="0" applyNumberFormat="1" applyFont="1" applyFill="1" applyBorder="1" applyAlignment="1" applyProtection="1">
      <alignment horizontal="center"/>
    </xf>
    <xf numFmtId="176" fontId="11" fillId="16" borderId="103" xfId="0" applyNumberFormat="1" applyFont="1" applyFill="1" applyBorder="1" applyAlignment="1" applyProtection="1">
      <alignment horizontal="center"/>
      <protection locked="0"/>
    </xf>
    <xf numFmtId="176" fontId="26" fillId="16" borderId="90" xfId="0" applyNumberFormat="1" applyFont="1" applyFill="1" applyBorder="1" applyAlignment="1" applyProtection="1">
      <alignment horizontal="center"/>
      <protection locked="0"/>
    </xf>
    <xf numFmtId="38" fontId="8" fillId="17" borderId="26" xfId="8" applyNumberFormat="1" applyFont="1" applyFill="1" applyBorder="1" applyAlignment="1" applyProtection="1"/>
    <xf numFmtId="38" fontId="8" fillId="17" borderId="27" xfId="8" applyNumberFormat="1" applyFont="1" applyFill="1" applyBorder="1" applyAlignment="1" applyProtection="1"/>
    <xf numFmtId="38" fontId="87" fillId="17" borderId="25" xfId="8" applyNumberFormat="1" applyFont="1" applyFill="1" applyBorder="1" applyAlignment="1" applyProtection="1"/>
    <xf numFmtId="186" fontId="3" fillId="20" borderId="54" xfId="0" applyNumberFormat="1" applyFont="1" applyFill="1" applyBorder="1" applyAlignment="1" applyProtection="1"/>
    <xf numFmtId="186" fontId="2" fillId="20" borderId="54" xfId="0" applyNumberFormat="1" applyFont="1" applyFill="1" applyBorder="1" applyAlignment="1" applyProtection="1"/>
    <xf numFmtId="186" fontId="3" fillId="20" borderId="69" xfId="0" applyNumberFormat="1" applyFont="1" applyFill="1" applyBorder="1" applyAlignment="1" applyProtection="1"/>
    <xf numFmtId="186" fontId="2" fillId="20" borderId="70" xfId="0" applyNumberFormat="1" applyFont="1" applyFill="1" applyBorder="1" applyAlignment="1" applyProtection="1"/>
    <xf numFmtId="186" fontId="11" fillId="17" borderId="65" xfId="0" applyNumberFormat="1" applyFont="1" applyFill="1" applyBorder="1" applyAlignment="1" applyProtection="1"/>
    <xf numFmtId="186" fontId="26" fillId="17" borderId="66" xfId="0" applyNumberFormat="1" applyFont="1" applyFill="1" applyBorder="1" applyAlignment="1" applyProtection="1"/>
    <xf numFmtId="186" fontId="11" fillId="17" borderId="1" xfId="0" applyNumberFormat="1" applyFont="1" applyFill="1" applyBorder="1" applyAlignment="1" applyProtection="1"/>
    <xf numFmtId="186" fontId="26" fillId="17" borderId="1" xfId="0" applyNumberFormat="1" applyFont="1" applyFill="1" applyBorder="1" applyAlignment="1" applyProtection="1"/>
    <xf numFmtId="186" fontId="11" fillId="17" borderId="1" xfId="0" applyNumberFormat="1" applyFont="1" applyFill="1" applyBorder="1" applyAlignment="1" applyProtection="1">
      <protection locked="0"/>
    </xf>
    <xf numFmtId="186" fontId="26" fillId="17" borderId="1" xfId="0" applyNumberFormat="1" applyFont="1" applyFill="1" applyBorder="1" applyAlignment="1" applyProtection="1">
      <protection locked="0"/>
    </xf>
    <xf numFmtId="176" fontId="74" fillId="12" borderId="0" xfId="0" quotePrefix="1" applyNumberFormat="1" applyFont="1" applyFill="1" applyBorder="1" applyAlignment="1" applyProtection="1">
      <alignment horizontal="center"/>
    </xf>
    <xf numFmtId="0" fontId="75" fillId="24" borderId="0" xfId="5" applyFont="1" applyFill="1" applyBorder="1" applyAlignment="1" applyProtection="1">
      <alignment horizontal="center"/>
    </xf>
    <xf numFmtId="38" fontId="14" fillId="10" borderId="38" xfId="8" applyNumberFormat="1" applyFont="1" applyFill="1" applyBorder="1" applyAlignment="1" applyProtection="1"/>
    <xf numFmtId="38" fontId="14" fillId="10" borderId="5" xfId="8" applyNumberFormat="1" applyFont="1" applyFill="1" applyBorder="1" applyAlignment="1" applyProtection="1"/>
    <xf numFmtId="38" fontId="14" fillId="10" borderId="35" xfId="8" applyNumberFormat="1" applyFont="1" applyFill="1" applyBorder="1" applyAlignment="1" applyProtection="1"/>
    <xf numFmtId="38" fontId="14" fillId="10" borderId="38" xfId="8" applyNumberFormat="1" applyFont="1" applyFill="1" applyBorder="1" applyAlignment="1" applyProtection="1">
      <alignment horizontal="left"/>
    </xf>
    <xf numFmtId="38" fontId="14" fillId="10" borderId="5" xfId="8" applyNumberFormat="1" applyFont="1" applyFill="1" applyBorder="1" applyAlignment="1" applyProtection="1">
      <alignment horizontal="left"/>
    </xf>
    <xf numFmtId="38" fontId="14" fillId="10" borderId="35" xfId="8" applyNumberFormat="1" applyFont="1" applyFill="1" applyBorder="1" applyAlignment="1" applyProtection="1">
      <alignment horizontal="left"/>
    </xf>
    <xf numFmtId="38" fontId="19" fillId="12" borderId="38" xfId="8" applyNumberFormat="1" applyFont="1" applyFill="1" applyBorder="1" applyAlignment="1" applyProtection="1"/>
    <xf numFmtId="38" fontId="19" fillId="12" borderId="5" xfId="8" applyNumberFormat="1" applyFont="1" applyFill="1" applyBorder="1" applyAlignment="1" applyProtection="1"/>
    <xf numFmtId="186" fontId="3" fillId="12" borderId="39" xfId="0" applyNumberFormat="1" applyFont="1" applyFill="1" applyBorder="1" applyAlignment="1" applyProtection="1"/>
    <xf numFmtId="186" fontId="2" fillId="12" borderId="39" xfId="0" applyNumberFormat="1" applyFont="1" applyFill="1" applyBorder="1" applyAlignment="1" applyProtection="1"/>
    <xf numFmtId="186" fontId="5" fillId="12" borderId="0" xfId="0" applyNumberFormat="1" applyFont="1" applyFill="1" applyBorder="1" applyAlignment="1" applyProtection="1">
      <alignment horizontal="right"/>
    </xf>
    <xf numFmtId="186" fontId="2" fillId="12" borderId="104" xfId="0" applyNumberFormat="1" applyFont="1" applyFill="1" applyBorder="1" applyAlignment="1" applyProtection="1"/>
    <xf numFmtId="38" fontId="19" fillId="12" borderId="99" xfId="8" applyNumberFormat="1" applyFont="1" applyFill="1" applyBorder="1" applyAlignment="1" applyProtection="1"/>
    <xf numFmtId="186" fontId="3" fillId="12" borderId="99" xfId="0" applyNumberFormat="1" applyFont="1" applyFill="1" applyBorder="1" applyAlignment="1" applyProtection="1"/>
    <xf numFmtId="0" fontId="9" fillId="10" borderId="49" xfId="0" applyFont="1" applyFill="1" applyBorder="1" applyAlignment="1" applyProtection="1">
      <alignment horizontal="left"/>
    </xf>
    <xf numFmtId="0" fontId="3" fillId="10" borderId="105" xfId="0" applyFont="1" applyFill="1" applyBorder="1" applyAlignment="1" applyProtection="1">
      <alignment horizontal="left"/>
    </xf>
    <xf numFmtId="0" fontId="3" fillId="10" borderId="106" xfId="0" applyFont="1" applyFill="1" applyBorder="1" applyAlignment="1" applyProtection="1">
      <alignment horizontal="left"/>
    </xf>
    <xf numFmtId="0" fontId="3" fillId="10" borderId="107" xfId="0" applyFont="1" applyFill="1" applyBorder="1" applyAlignment="1" applyProtection="1">
      <alignment horizontal="left"/>
    </xf>
    <xf numFmtId="186" fontId="3" fillId="10" borderId="108" xfId="0" applyNumberFormat="1" applyFont="1" applyFill="1" applyBorder="1" applyAlignment="1" applyProtection="1"/>
    <xf numFmtId="186" fontId="2" fillId="10" borderId="108" xfId="0" applyNumberFormat="1" applyFont="1" applyFill="1" applyBorder="1" applyAlignment="1" applyProtection="1"/>
    <xf numFmtId="0" fontId="1" fillId="12" borderId="0" xfId="4" applyFont="1" applyFill="1" applyAlignment="1" applyProtection="1">
      <alignment horizontal="center"/>
    </xf>
    <xf numFmtId="38" fontId="8" fillId="10" borderId="11" xfId="8" applyNumberFormat="1" applyFont="1" applyFill="1" applyBorder="1" applyAlignment="1" applyProtection="1"/>
    <xf numFmtId="38" fontId="8" fillId="10" borderId="26" xfId="8" applyNumberFormat="1" applyFont="1" applyFill="1" applyBorder="1" applyAlignment="1" applyProtection="1"/>
    <xf numFmtId="38" fontId="8" fillId="10" borderId="12" xfId="8" applyNumberFormat="1" applyFont="1" applyFill="1" applyBorder="1" applyAlignment="1" applyProtection="1"/>
    <xf numFmtId="182" fontId="88" fillId="14" borderId="10" xfId="0" applyNumberFormat="1" applyFont="1" applyFill="1" applyBorder="1" applyAlignment="1" applyProtection="1">
      <alignment horizontal="center"/>
    </xf>
    <xf numFmtId="182" fontId="89" fillId="14" borderId="10" xfId="0" applyNumberFormat="1" applyFont="1" applyFill="1" applyBorder="1" applyAlignment="1" applyProtection="1">
      <alignment horizontal="center"/>
    </xf>
    <xf numFmtId="193" fontId="65" fillId="14" borderId="10" xfId="0" quotePrefix="1" applyNumberFormat="1" applyFont="1" applyFill="1" applyBorder="1" applyAlignment="1" applyProtection="1">
      <alignment horizontal="center"/>
    </xf>
    <xf numFmtId="181" fontId="66" fillId="15" borderId="10" xfId="0" quotePrefix="1" applyNumberFormat="1" applyFont="1" applyFill="1" applyBorder="1" applyAlignment="1" applyProtection="1">
      <alignment horizontal="center"/>
    </xf>
    <xf numFmtId="193" fontId="71" fillId="15" borderId="10" xfId="0" quotePrefix="1" applyNumberFormat="1" applyFont="1" applyFill="1" applyBorder="1" applyAlignment="1" applyProtection="1">
      <alignment horizontal="center"/>
    </xf>
    <xf numFmtId="181" fontId="71" fillId="15" borderId="10" xfId="0" quotePrefix="1" applyNumberFormat="1" applyFont="1" applyFill="1" applyBorder="1" applyAlignment="1" applyProtection="1">
      <alignment horizontal="center"/>
    </xf>
    <xf numFmtId="181" fontId="78" fillId="23" borderId="10" xfId="0" quotePrefix="1" applyNumberFormat="1" applyFont="1" applyFill="1" applyBorder="1" applyAlignment="1" applyProtection="1">
      <alignment horizontal="center"/>
    </xf>
    <xf numFmtId="193" fontId="72" fillId="23" borderId="10" xfId="0" quotePrefix="1" applyNumberFormat="1" applyFont="1" applyFill="1" applyBorder="1" applyAlignment="1" applyProtection="1">
      <alignment horizontal="center"/>
    </xf>
    <xf numFmtId="186" fontId="3" fillId="10" borderId="10" xfId="0" applyNumberFormat="1" applyFont="1" applyFill="1" applyBorder="1" applyAlignment="1" applyProtection="1">
      <protection locked="0"/>
    </xf>
    <xf numFmtId="186" fontId="2" fillId="10" borderId="10" xfId="0" applyNumberFormat="1" applyFont="1" applyFill="1" applyBorder="1" applyAlignment="1" applyProtection="1">
      <protection locked="0"/>
    </xf>
    <xf numFmtId="38" fontId="90" fillId="22" borderId="11" xfId="8" applyNumberFormat="1" applyFont="1" applyFill="1" applyBorder="1" applyAlignment="1" applyProtection="1"/>
    <xf numFmtId="186" fontId="3" fillId="25" borderId="10" xfId="0" applyNumberFormat="1" applyFont="1" applyFill="1" applyBorder="1" applyAlignment="1" applyProtection="1"/>
    <xf numFmtId="186" fontId="2" fillId="25" borderId="10" xfId="0" applyNumberFormat="1" applyFont="1" applyFill="1" applyBorder="1" applyAlignment="1" applyProtection="1"/>
    <xf numFmtId="0" fontId="2" fillId="12" borderId="11" xfId="0" applyFont="1" applyFill="1" applyBorder="1" applyAlignment="1" applyProtection="1">
      <alignment horizontal="left"/>
    </xf>
    <xf numFmtId="0" fontId="26" fillId="16" borderId="11" xfId="0" applyFont="1" applyFill="1" applyBorder="1" applyAlignment="1" applyProtection="1">
      <alignment horizontal="left"/>
    </xf>
    <xf numFmtId="186" fontId="3" fillId="25" borderId="109" xfId="0" applyNumberFormat="1" applyFont="1" applyFill="1" applyBorder="1" applyAlignment="1" applyProtection="1"/>
    <xf numFmtId="186" fontId="2" fillId="25" borderId="110" xfId="0" applyNumberFormat="1" applyFont="1" applyFill="1" applyBorder="1" applyAlignment="1" applyProtection="1"/>
    <xf numFmtId="186" fontId="3" fillId="10" borderId="109" xfId="0" applyNumberFormat="1" applyFont="1" applyFill="1" applyBorder="1" applyAlignment="1" applyProtection="1"/>
    <xf numFmtId="186" fontId="2" fillId="10" borderId="110" xfId="0" applyNumberFormat="1" applyFont="1" applyFill="1" applyBorder="1" applyAlignment="1" applyProtection="1"/>
    <xf numFmtId="181" fontId="3" fillId="10" borderId="102" xfId="0" quotePrefix="1" applyNumberFormat="1" applyFont="1" applyFill="1" applyBorder="1" applyAlignment="1" applyProtection="1">
      <alignment horizontal="center"/>
    </xf>
    <xf numFmtId="193" fontId="2" fillId="10" borderId="89" xfId="0" quotePrefix="1" applyNumberFormat="1" applyFont="1" applyFill="1" applyBorder="1" applyAlignment="1" applyProtection="1">
      <alignment horizontal="center"/>
    </xf>
    <xf numFmtId="193" fontId="2" fillId="10" borderId="90" xfId="0" quotePrefix="1" applyNumberFormat="1" applyFont="1" applyFill="1" applyBorder="1" applyAlignment="1" applyProtection="1">
      <alignment horizontal="center"/>
    </xf>
    <xf numFmtId="184" fontId="22" fillId="2" borderId="102" xfId="0" applyNumberFormat="1" applyFont="1" applyFill="1" applyBorder="1" applyAlignment="1" applyProtection="1">
      <alignment horizontal="center"/>
    </xf>
    <xf numFmtId="213" fontId="91" fillId="14" borderId="85" xfId="0" quotePrefix="1" applyNumberFormat="1" applyFont="1" applyFill="1" applyBorder="1" applyAlignment="1" applyProtection="1">
      <alignment horizontal="center"/>
    </xf>
    <xf numFmtId="213" fontId="66" fillId="15" borderId="85" xfId="0" quotePrefix="1" applyNumberFormat="1" applyFont="1" applyFill="1" applyBorder="1" applyAlignment="1" applyProtection="1">
      <alignment horizontal="center"/>
    </xf>
    <xf numFmtId="213" fontId="78" fillId="23" borderId="85" xfId="0" quotePrefix="1" applyNumberFormat="1" applyFont="1" applyFill="1" applyBorder="1" applyAlignment="1" applyProtection="1">
      <alignment horizontal="center"/>
    </xf>
    <xf numFmtId="213" fontId="3" fillId="10" borderId="111" xfId="0" quotePrefix="1" applyNumberFormat="1" applyFont="1" applyFill="1" applyBorder="1" applyAlignment="1" applyProtection="1">
      <alignment horizontal="center"/>
    </xf>
    <xf numFmtId="213" fontId="92" fillId="12" borderId="28" xfId="0" applyNumberFormat="1" applyFont="1" applyFill="1" applyBorder="1" applyAlignment="1" applyProtection="1">
      <alignment horizontal="center"/>
      <protection locked="0"/>
    </xf>
    <xf numFmtId="213" fontId="91" fillId="14" borderId="10" xfId="0" applyNumberFormat="1" applyFont="1" applyFill="1" applyBorder="1" applyAlignment="1" applyProtection="1">
      <alignment horizontal="center"/>
    </xf>
    <xf numFmtId="213" fontId="66" fillId="15" borderId="10" xfId="0" quotePrefix="1" applyNumberFormat="1" applyFont="1" applyFill="1" applyBorder="1" applyAlignment="1" applyProtection="1">
      <alignment horizontal="center"/>
    </xf>
    <xf numFmtId="213" fontId="78" fillId="23" borderId="10" xfId="0" quotePrefix="1" applyNumberFormat="1" applyFont="1" applyFill="1" applyBorder="1" applyAlignment="1" applyProtection="1">
      <alignment horizontal="center"/>
    </xf>
    <xf numFmtId="213" fontId="3" fillId="10" borderId="103" xfId="0" quotePrefix="1" applyNumberFormat="1" applyFont="1" applyFill="1" applyBorder="1" applyAlignment="1" applyProtection="1">
      <alignment horizontal="center"/>
    </xf>
    <xf numFmtId="208" fontId="103" fillId="22" borderId="26" xfId="8" applyNumberFormat="1" applyFont="1" applyFill="1" applyBorder="1" applyAlignment="1" applyProtection="1">
      <alignment horizontal="left"/>
    </xf>
    <xf numFmtId="208" fontId="103" fillId="22" borderId="12" xfId="8" applyNumberFormat="1" applyFont="1" applyFill="1" applyBorder="1" applyAlignment="1" applyProtection="1">
      <alignment horizontal="left"/>
    </xf>
    <xf numFmtId="0" fontId="93" fillId="26" borderId="0" xfId="1" quotePrefix="1" applyFont="1" applyFill="1" applyAlignment="1" applyProtection="1">
      <alignment horizontal="center"/>
    </xf>
    <xf numFmtId="211" fontId="93" fillId="26" borderId="0" xfId="1" quotePrefix="1" applyNumberFormat="1" applyFont="1" applyFill="1" applyAlignment="1" applyProtection="1">
      <alignment horizontal="center"/>
    </xf>
    <xf numFmtId="38" fontId="15" fillId="10" borderId="45" xfId="8" applyNumberFormat="1" applyFont="1" applyFill="1" applyBorder="1" applyAlignment="1" applyProtection="1">
      <alignment horizontal="center" wrapText="1"/>
    </xf>
    <xf numFmtId="38" fontId="15" fillId="10" borderId="28" xfId="8" applyNumberFormat="1" applyFont="1" applyFill="1" applyBorder="1" applyAlignment="1" applyProtection="1">
      <alignment horizontal="center"/>
    </xf>
    <xf numFmtId="38" fontId="15" fillId="10" borderId="29" xfId="8" applyNumberFormat="1" applyFont="1" applyFill="1" applyBorder="1" applyAlignment="1" applyProtection="1">
      <alignment horizontal="center"/>
    </xf>
    <xf numFmtId="38" fontId="15" fillId="10" borderId="42" xfId="8" applyNumberFormat="1" applyFont="1" applyFill="1" applyBorder="1" applyAlignment="1" applyProtection="1">
      <alignment horizontal="center" wrapText="1"/>
    </xf>
    <xf numFmtId="38" fontId="104" fillId="10" borderId="30" xfId="8" applyNumberFormat="1" applyFont="1" applyFill="1" applyBorder="1" applyAlignment="1" applyProtection="1">
      <alignment horizontal="center"/>
    </xf>
    <xf numFmtId="38" fontId="104" fillId="10" borderId="31" xfId="8" applyNumberFormat="1" applyFont="1" applyFill="1" applyBorder="1" applyAlignment="1" applyProtection="1">
      <alignment horizontal="center"/>
    </xf>
    <xf numFmtId="38" fontId="15" fillId="10" borderId="43" xfId="8" applyNumberFormat="1" applyFont="1" applyFill="1" applyBorder="1" applyAlignment="1" applyProtection="1">
      <alignment horizontal="center" wrapText="1"/>
    </xf>
    <xf numFmtId="38" fontId="104" fillId="10" borderId="32" xfId="8" applyNumberFormat="1" applyFont="1" applyFill="1" applyBorder="1" applyAlignment="1" applyProtection="1">
      <alignment horizontal="center"/>
    </xf>
    <xf numFmtId="38" fontId="104" fillId="10" borderId="33" xfId="8" applyNumberFormat="1" applyFont="1" applyFill="1" applyBorder="1" applyAlignment="1" applyProtection="1">
      <alignment horizontal="center"/>
    </xf>
    <xf numFmtId="0" fontId="3" fillId="10" borderId="49" xfId="4" applyFont="1" applyFill="1" applyBorder="1" applyAlignment="1" applyProtection="1">
      <alignment horizontal="center"/>
    </xf>
    <xf numFmtId="0" fontId="3" fillId="10" borderId="21" xfId="4" applyFont="1" applyFill="1" applyBorder="1" applyAlignment="1" applyProtection="1">
      <alignment horizontal="center"/>
    </xf>
    <xf numFmtId="0" fontId="3" fillId="10" borderId="22" xfId="4" applyFont="1" applyFill="1" applyBorder="1" applyAlignment="1" applyProtection="1">
      <alignment horizontal="center"/>
    </xf>
    <xf numFmtId="0" fontId="3" fillId="10" borderId="105" xfId="4" applyFont="1" applyFill="1" applyBorder="1" applyAlignment="1" applyProtection="1">
      <alignment horizontal="center"/>
    </xf>
    <xf numFmtId="0" fontId="3" fillId="10" borderId="106" xfId="4" applyFont="1" applyFill="1" applyBorder="1" applyAlignment="1" applyProtection="1">
      <alignment horizontal="center"/>
    </xf>
    <xf numFmtId="0" fontId="3" fillId="10" borderId="107" xfId="4" applyFont="1" applyFill="1" applyBorder="1" applyAlignment="1" applyProtection="1">
      <alignment horizontal="center"/>
    </xf>
    <xf numFmtId="1" fontId="47" fillId="10" borderId="11" xfId="0" applyNumberFormat="1" applyFont="1" applyFill="1" applyBorder="1" applyAlignment="1" applyProtection="1">
      <alignment horizontal="center"/>
      <protection locked="0"/>
    </xf>
    <xf numFmtId="1" fontId="47" fillId="10" borderId="26" xfId="0" applyNumberFormat="1" applyFont="1" applyFill="1" applyBorder="1" applyAlignment="1" applyProtection="1">
      <alignment horizontal="center"/>
      <protection locked="0"/>
    </xf>
    <xf numFmtId="1" fontId="47" fillId="10" borderId="12" xfId="0" applyNumberFormat="1" applyFont="1" applyFill="1" applyBorder="1" applyAlignment="1" applyProtection="1">
      <alignment horizontal="center"/>
      <protection locked="0"/>
    </xf>
    <xf numFmtId="189" fontId="62" fillId="10" borderId="11" xfId="6" quotePrefix="1" applyNumberFormat="1" applyFont="1" applyFill="1" applyBorder="1" applyAlignment="1" applyProtection="1">
      <alignment horizontal="center" vertical="center"/>
      <protection locked="0"/>
    </xf>
    <xf numFmtId="189" fontId="62" fillId="10" borderId="12" xfId="6" quotePrefix="1" applyNumberFormat="1" applyFont="1" applyFill="1" applyBorder="1" applyAlignment="1" applyProtection="1">
      <alignment horizontal="center" vertical="center"/>
      <protection locked="0"/>
    </xf>
    <xf numFmtId="0" fontId="58" fillId="13" borderId="11" xfId="9" applyFill="1" applyBorder="1" applyAlignment="1" applyProtection="1">
      <alignment horizontal="center" vertical="center"/>
      <protection locked="0"/>
    </xf>
    <xf numFmtId="0" fontId="98" fillId="13" borderId="26" xfId="9" applyFont="1" applyFill="1" applyBorder="1" applyAlignment="1" applyProtection="1">
      <alignment horizontal="center" vertical="center"/>
      <protection locked="0"/>
    </xf>
    <xf numFmtId="0" fontId="98" fillId="13" borderId="12" xfId="9" applyFont="1" applyFill="1" applyBorder="1" applyAlignment="1" applyProtection="1">
      <alignment horizontal="center" vertical="center"/>
      <protection locked="0"/>
    </xf>
    <xf numFmtId="38" fontId="58" fillId="10" borderId="11" xfId="9" applyNumberFormat="1" applyFill="1" applyBorder="1" applyAlignment="1" applyProtection="1">
      <alignment horizontal="center" vertical="center"/>
      <protection locked="0"/>
    </xf>
    <xf numFmtId="38" fontId="99" fillId="10" borderId="26" xfId="9" applyNumberFormat="1" applyFont="1" applyFill="1" applyBorder="1" applyAlignment="1" applyProtection="1">
      <alignment horizontal="center" vertical="center"/>
      <protection locked="0"/>
    </xf>
    <xf numFmtId="38" fontId="99" fillId="10" borderId="12" xfId="9" applyNumberFormat="1" applyFont="1" applyFill="1" applyBorder="1" applyAlignment="1" applyProtection="1">
      <alignment horizontal="center" vertical="center"/>
      <protection locked="0"/>
    </xf>
    <xf numFmtId="0" fontId="100" fillId="12" borderId="0" xfId="4" applyFont="1" applyFill="1" applyBorder="1" applyAlignment="1" applyProtection="1">
      <alignment horizontal="center"/>
    </xf>
    <xf numFmtId="187" fontId="66" fillId="10" borderId="11" xfId="4" applyNumberFormat="1" applyFont="1" applyFill="1" applyBorder="1" applyAlignment="1" applyProtection="1">
      <alignment horizontal="center"/>
    </xf>
    <xf numFmtId="187" fontId="66" fillId="10" borderId="26" xfId="4" applyNumberFormat="1" applyFont="1" applyFill="1" applyBorder="1" applyAlignment="1" applyProtection="1">
      <alignment horizontal="center"/>
    </xf>
    <xf numFmtId="187" fontId="66" fillId="10" borderId="12" xfId="4" applyNumberFormat="1" applyFont="1" applyFill="1" applyBorder="1" applyAlignment="1" applyProtection="1">
      <alignment horizontal="center"/>
    </xf>
    <xf numFmtId="0" fontId="49" fillId="6" borderId="112" xfId="7" quotePrefix="1" applyFont="1" applyFill="1" applyBorder="1" applyAlignment="1" applyProtection="1">
      <alignment horizontal="center" wrapText="1"/>
      <protection locked="0"/>
    </xf>
    <xf numFmtId="0" fontId="49" fillId="6" borderId="36" xfId="7" applyFont="1" applyFill="1" applyBorder="1" applyAlignment="1" applyProtection="1">
      <alignment horizontal="center" wrapText="1"/>
      <protection locked="0"/>
    </xf>
    <xf numFmtId="0" fontId="49" fillId="6" borderId="113" xfId="7" applyFont="1" applyFill="1" applyBorder="1" applyAlignment="1" applyProtection="1">
      <alignment horizontal="center" wrapText="1"/>
      <protection locked="0"/>
    </xf>
    <xf numFmtId="0" fontId="101" fillId="12" borderId="28" xfId="1" quotePrefix="1" applyFont="1" applyFill="1" applyBorder="1" applyAlignment="1" applyProtection="1">
      <alignment horizontal="center"/>
    </xf>
    <xf numFmtId="0" fontId="102" fillId="2" borderId="9" xfId="7" applyFont="1" applyFill="1" applyBorder="1" applyAlignment="1" applyProtection="1">
      <alignment horizontal="center" vertical="center" wrapText="1"/>
      <protection locked="0"/>
    </xf>
    <xf numFmtId="0" fontId="102" fillId="2" borderId="6" xfId="7" applyFont="1" applyFill="1" applyBorder="1" applyAlignment="1" applyProtection="1">
      <alignment horizontal="center" vertical="center" wrapText="1"/>
      <protection locked="0"/>
    </xf>
    <xf numFmtId="0" fontId="102" fillId="2" borderId="7" xfId="7" applyFont="1" applyFill="1" applyBorder="1" applyAlignment="1" applyProtection="1">
      <alignment horizontal="center" vertical="center" wrapText="1"/>
      <protection locked="0"/>
    </xf>
    <xf numFmtId="0" fontId="96" fillId="10" borderId="44" xfId="5" applyFont="1" applyFill="1" applyBorder="1" applyAlignment="1" applyProtection="1">
      <alignment horizontal="center"/>
    </xf>
    <xf numFmtId="0" fontId="96" fillId="10" borderId="0" xfId="5" applyFont="1" applyFill="1" applyBorder="1" applyAlignment="1" applyProtection="1">
      <alignment horizontal="center"/>
    </xf>
    <xf numFmtId="0" fontId="96" fillId="10" borderId="13" xfId="5" applyFont="1" applyFill="1" applyBorder="1" applyAlignment="1" applyProtection="1">
      <alignment horizontal="center"/>
    </xf>
    <xf numFmtId="0" fontId="75" fillId="22" borderId="99" xfId="5" applyFont="1" applyFill="1" applyBorder="1" applyAlignment="1" applyProtection="1">
      <alignment horizontal="center"/>
    </xf>
    <xf numFmtId="0" fontId="9" fillId="14" borderId="96" xfId="1" applyFont="1" applyFill="1" applyBorder="1" applyAlignment="1" applyProtection="1">
      <alignment horizontal="center" vertical="center"/>
    </xf>
    <xf numFmtId="0" fontId="9" fillId="14" borderId="97" xfId="1" applyFont="1" applyFill="1" applyBorder="1" applyAlignment="1" applyProtection="1">
      <alignment horizontal="center" vertical="center"/>
    </xf>
    <xf numFmtId="0" fontId="9" fillId="14" borderId="98" xfId="1" applyFont="1" applyFill="1" applyBorder="1" applyAlignment="1" applyProtection="1">
      <alignment horizontal="center" vertical="center"/>
    </xf>
    <xf numFmtId="0" fontId="9" fillId="10" borderId="25" xfId="4" applyFont="1" applyFill="1" applyBorder="1" applyAlignment="1" applyProtection="1">
      <alignment horizontal="center" vertical="center" wrapText="1"/>
    </xf>
    <xf numFmtId="0" fontId="9" fillId="10" borderId="26" xfId="4" applyFont="1" applyFill="1" applyBorder="1" applyAlignment="1" applyProtection="1">
      <alignment horizontal="center" vertical="center" wrapText="1"/>
    </xf>
    <xf numFmtId="0" fontId="9" fillId="10" borderId="27" xfId="4" applyFont="1" applyFill="1" applyBorder="1" applyAlignment="1" applyProtection="1">
      <alignment horizontal="center" vertical="center" wrapText="1"/>
    </xf>
    <xf numFmtId="38" fontId="8" fillId="10" borderId="45" xfId="8" applyNumberFormat="1" applyFont="1" applyFill="1" applyBorder="1" applyAlignment="1" applyProtection="1">
      <alignment horizontal="center"/>
    </xf>
    <xf numFmtId="38" fontId="8" fillId="10" borderId="28" xfId="8" applyNumberFormat="1" applyFont="1" applyFill="1" applyBorder="1" applyAlignment="1" applyProtection="1">
      <alignment horizontal="center"/>
    </xf>
    <xf numFmtId="38" fontId="8" fillId="10" borderId="29" xfId="8" applyNumberFormat="1" applyFont="1" applyFill="1" applyBorder="1" applyAlignment="1" applyProtection="1">
      <alignment horizontal="center"/>
    </xf>
    <xf numFmtId="0" fontId="16" fillId="6" borderId="3" xfId="7" applyFont="1" applyFill="1" applyBorder="1" applyAlignment="1" applyProtection="1">
      <alignment horizontal="center" vertical="top"/>
    </xf>
    <xf numFmtId="0" fontId="16" fillId="6" borderId="0" xfId="7" applyFont="1" applyFill="1" applyBorder="1" applyAlignment="1" applyProtection="1">
      <alignment horizontal="center" vertical="top"/>
    </xf>
    <xf numFmtId="0" fontId="16" fillId="6" borderId="4" xfId="7" applyFont="1" applyFill="1" applyBorder="1" applyAlignment="1" applyProtection="1">
      <alignment horizontal="center" vertical="top"/>
    </xf>
    <xf numFmtId="187" fontId="97" fillId="12" borderId="0" xfId="4" applyNumberFormat="1" applyFont="1" applyFill="1" applyBorder="1" applyAlignment="1" applyProtection="1">
      <alignment horizontal="center"/>
    </xf>
    <xf numFmtId="0" fontId="62" fillId="12" borderId="0" xfId="1" quotePrefix="1" applyFont="1" applyFill="1" applyAlignment="1" applyProtection="1">
      <alignment horizontal="center"/>
    </xf>
    <xf numFmtId="38" fontId="8" fillId="10" borderId="46" xfId="8" applyNumberFormat="1" applyFont="1" applyFill="1" applyBorder="1" applyAlignment="1" applyProtection="1">
      <alignment horizontal="center"/>
    </xf>
    <xf numFmtId="38" fontId="8" fillId="10" borderId="39" xfId="8" applyNumberFormat="1" applyFont="1" applyFill="1" applyBorder="1" applyAlignment="1" applyProtection="1">
      <alignment horizontal="center"/>
    </xf>
    <xf numFmtId="38" fontId="8" fillId="10" borderId="40" xfId="8" applyNumberFormat="1" applyFont="1" applyFill="1" applyBorder="1" applyAlignment="1" applyProtection="1">
      <alignment horizontal="center"/>
    </xf>
    <xf numFmtId="38" fontId="8" fillId="10" borderId="42" xfId="8" applyNumberFormat="1" applyFont="1" applyFill="1" applyBorder="1" applyAlignment="1" applyProtection="1">
      <alignment horizontal="center"/>
    </xf>
    <xf numFmtId="38" fontId="8" fillId="10" borderId="30" xfId="8" applyNumberFormat="1" applyFont="1" applyFill="1" applyBorder="1" applyAlignment="1" applyProtection="1">
      <alignment horizontal="center"/>
    </xf>
    <xf numFmtId="38" fontId="8" fillId="10" borderId="31" xfId="8" applyNumberFormat="1" applyFont="1" applyFill="1" applyBorder="1" applyAlignment="1" applyProtection="1">
      <alignment horizontal="center"/>
    </xf>
    <xf numFmtId="38" fontId="21" fillId="25" borderId="25" xfId="8" applyNumberFormat="1" applyFont="1" applyFill="1" applyBorder="1" applyAlignment="1" applyProtection="1">
      <alignment horizontal="center"/>
    </xf>
    <xf numFmtId="38" fontId="21" fillId="25" borderId="26" xfId="8" applyNumberFormat="1" applyFont="1" applyFill="1" applyBorder="1" applyAlignment="1" applyProtection="1">
      <alignment horizontal="center"/>
    </xf>
    <xf numFmtId="38" fontId="21" fillId="25" borderId="27" xfId="8" applyNumberFormat="1" applyFont="1" applyFill="1" applyBorder="1" applyAlignment="1" applyProtection="1">
      <alignment horizontal="center"/>
    </xf>
    <xf numFmtId="38" fontId="8" fillId="10" borderId="43" xfId="8" applyNumberFormat="1" applyFont="1" applyFill="1" applyBorder="1" applyAlignment="1" applyProtection="1">
      <alignment horizontal="center"/>
    </xf>
    <xf numFmtId="38" fontId="8" fillId="10" borderId="32" xfId="8" applyNumberFormat="1" applyFont="1" applyFill="1" applyBorder="1" applyAlignment="1" applyProtection="1">
      <alignment horizontal="center"/>
    </xf>
    <xf numFmtId="38" fontId="8" fillId="10" borderId="33" xfId="8" applyNumberFormat="1" applyFont="1" applyFill="1" applyBorder="1" applyAlignment="1" applyProtection="1">
      <alignment horizontal="center"/>
    </xf>
    <xf numFmtId="38" fontId="19" fillId="19" borderId="25" xfId="8" applyNumberFormat="1" applyFont="1" applyFill="1" applyBorder="1" applyAlignment="1" applyProtection="1">
      <alignment horizontal="center"/>
    </xf>
    <xf numFmtId="38" fontId="19" fillId="19" borderId="26" xfId="8" applyNumberFormat="1" applyFont="1" applyFill="1" applyBorder="1" applyAlignment="1" applyProtection="1">
      <alignment horizontal="center"/>
    </xf>
    <xf numFmtId="38" fontId="19" fillId="19" borderId="27" xfId="8" applyNumberFormat="1" applyFont="1" applyFill="1" applyBorder="1" applyAlignment="1" applyProtection="1">
      <alignment horizontal="center"/>
    </xf>
    <xf numFmtId="38" fontId="21" fillId="17" borderId="34" xfId="8" applyNumberFormat="1" applyFont="1" applyFill="1" applyBorder="1" applyAlignment="1" applyProtection="1">
      <alignment horizontal="center"/>
    </xf>
    <xf numFmtId="38" fontId="21" fillId="17" borderId="36" xfId="8" applyNumberFormat="1" applyFont="1" applyFill="1" applyBorder="1" applyAlignment="1" applyProtection="1">
      <alignment horizontal="center"/>
    </xf>
    <xf numFmtId="38" fontId="21" fillId="17" borderId="37" xfId="8" applyNumberFormat="1" applyFont="1" applyFill="1" applyBorder="1" applyAlignment="1" applyProtection="1">
      <alignment horizontal="center"/>
    </xf>
    <xf numFmtId="38" fontId="21" fillId="17" borderId="42" xfId="8" applyNumberFormat="1" applyFont="1" applyFill="1" applyBorder="1" applyAlignment="1" applyProtection="1">
      <alignment horizontal="center"/>
    </xf>
    <xf numFmtId="38" fontId="21" fillId="17" borderId="30" xfId="8" applyNumberFormat="1" applyFont="1" applyFill="1" applyBorder="1" applyAlignment="1" applyProtection="1">
      <alignment horizontal="center"/>
    </xf>
    <xf numFmtId="38" fontId="21" fillId="17" borderId="31" xfId="8" applyNumberFormat="1" applyFont="1" applyFill="1" applyBorder="1" applyAlignment="1" applyProtection="1">
      <alignment horizontal="center"/>
    </xf>
    <xf numFmtId="38" fontId="21" fillId="17" borderId="43" xfId="8" applyNumberFormat="1" applyFont="1" applyFill="1" applyBorder="1" applyAlignment="1" applyProtection="1">
      <alignment horizontal="center"/>
    </xf>
    <xf numFmtId="38" fontId="21" fillId="17" borderId="32" xfId="8" applyNumberFormat="1" applyFont="1" applyFill="1" applyBorder="1" applyAlignment="1" applyProtection="1">
      <alignment horizontal="center"/>
    </xf>
    <xf numFmtId="38" fontId="21" fillId="17" borderId="33" xfId="8" applyNumberFormat="1" applyFont="1" applyFill="1" applyBorder="1" applyAlignment="1" applyProtection="1">
      <alignment horizontal="center"/>
    </xf>
    <xf numFmtId="0" fontId="3" fillId="14" borderId="47" xfId="4" applyFont="1" applyFill="1" applyBorder="1" applyAlignment="1" applyProtection="1">
      <alignment horizontal="center"/>
    </xf>
    <xf numFmtId="0" fontId="3" fillId="14" borderId="23" xfId="4" applyFont="1" applyFill="1" applyBorder="1" applyAlignment="1" applyProtection="1">
      <alignment horizontal="center"/>
    </xf>
    <xf numFmtId="0" fontId="3" fillId="14" borderId="24" xfId="4" applyFont="1" applyFill="1" applyBorder="1" applyAlignment="1" applyProtection="1">
      <alignment horizontal="center"/>
    </xf>
    <xf numFmtId="0" fontId="3" fillId="21" borderId="47" xfId="4" quotePrefix="1" applyFont="1" applyFill="1" applyBorder="1" applyAlignment="1" applyProtection="1">
      <alignment horizontal="center"/>
    </xf>
    <xf numFmtId="0" fontId="3" fillId="21" borderId="23" xfId="4" quotePrefix="1" applyFont="1" applyFill="1" applyBorder="1" applyAlignment="1" applyProtection="1">
      <alignment horizontal="center"/>
    </xf>
    <xf numFmtId="0" fontId="3" fillId="21" borderId="24" xfId="4" quotePrefix="1" applyFont="1" applyFill="1" applyBorder="1" applyAlignment="1" applyProtection="1">
      <alignment horizontal="center"/>
    </xf>
    <xf numFmtId="0" fontId="3" fillId="18" borderId="47" xfId="4" applyFont="1" applyFill="1" applyBorder="1" applyAlignment="1" applyProtection="1">
      <alignment horizontal="center"/>
    </xf>
    <xf numFmtId="0" fontId="3" fillId="18" borderId="23" xfId="4" applyFont="1" applyFill="1" applyBorder="1" applyAlignment="1" applyProtection="1">
      <alignment horizontal="center"/>
    </xf>
    <xf numFmtId="0" fontId="3" fillId="18" borderId="24" xfId="4" applyFont="1" applyFill="1" applyBorder="1" applyAlignment="1" applyProtection="1">
      <alignment horizontal="center"/>
    </xf>
    <xf numFmtId="38" fontId="8" fillId="10" borderId="43" xfId="8" applyNumberFormat="1" applyFont="1" applyFill="1" applyBorder="1" applyAlignment="1" applyProtection="1">
      <alignment horizontal="left"/>
    </xf>
    <xf numFmtId="38" fontId="8" fillId="10" borderId="32" xfId="8" applyNumberFormat="1" applyFont="1" applyFill="1" applyBorder="1" applyAlignment="1" applyProtection="1">
      <alignment horizontal="left"/>
    </xf>
    <xf numFmtId="38" fontId="8" fillId="10" borderId="33" xfId="8" applyNumberFormat="1" applyFont="1" applyFill="1" applyBorder="1" applyAlignment="1" applyProtection="1">
      <alignment horizontal="left"/>
    </xf>
    <xf numFmtId="38" fontId="69" fillId="20" borderId="48" xfId="8" applyNumberFormat="1" applyFont="1" applyFill="1" applyBorder="1" applyAlignment="1" applyProtection="1">
      <alignment horizontal="center"/>
    </xf>
    <xf numFmtId="38" fontId="69" fillId="20" borderId="6" xfId="8" applyNumberFormat="1" applyFont="1" applyFill="1" applyBorder="1" applyAlignment="1" applyProtection="1">
      <alignment horizontal="center"/>
    </xf>
    <xf numFmtId="38" fontId="69" fillId="20" borderId="41" xfId="8" applyNumberFormat="1" applyFont="1" applyFill="1" applyBorder="1" applyAlignment="1" applyProtection="1">
      <alignment horizontal="center"/>
    </xf>
    <xf numFmtId="38" fontId="41" fillId="10" borderId="45" xfId="8" applyNumberFormat="1" applyFont="1" applyFill="1" applyBorder="1" applyAlignment="1" applyProtection="1">
      <alignment horizontal="center"/>
    </xf>
    <xf numFmtId="38" fontId="41" fillId="10" borderId="28" xfId="8" applyNumberFormat="1" applyFont="1" applyFill="1" applyBorder="1" applyAlignment="1" applyProtection="1">
      <alignment horizontal="center"/>
    </xf>
    <xf numFmtId="38" fontId="41" fillId="10" borderId="29" xfId="8" applyNumberFormat="1" applyFont="1" applyFill="1" applyBorder="1" applyAlignment="1" applyProtection="1">
      <alignment horizontal="center"/>
    </xf>
    <xf numFmtId="38" fontId="13" fillId="10" borderId="43" xfId="8" applyNumberFormat="1" applyFont="1" applyFill="1" applyBorder="1" applyAlignment="1" applyProtection="1">
      <alignment horizontal="center"/>
    </xf>
    <xf numFmtId="38" fontId="13" fillId="10" borderId="32" xfId="8" applyNumberFormat="1" applyFont="1" applyFill="1" applyBorder="1" applyAlignment="1" applyProtection="1">
      <alignment horizontal="center"/>
    </xf>
    <xf numFmtId="38" fontId="13" fillId="10" borderId="33" xfId="8" applyNumberFormat="1" applyFont="1" applyFill="1" applyBorder="1" applyAlignment="1" applyProtection="1">
      <alignment horizontal="center"/>
    </xf>
    <xf numFmtId="38" fontId="87" fillId="17" borderId="25" xfId="8" applyNumberFormat="1" applyFont="1" applyFill="1" applyBorder="1" applyAlignment="1" applyProtection="1">
      <alignment horizontal="center"/>
    </xf>
    <xf numFmtId="38" fontId="87" fillId="17" borderId="26" xfId="8" applyNumberFormat="1" applyFont="1" applyFill="1" applyBorder="1" applyAlignment="1" applyProtection="1">
      <alignment horizontal="center"/>
    </xf>
    <xf numFmtId="38" fontId="87" fillId="17" borderId="27" xfId="8" applyNumberFormat="1" applyFont="1" applyFill="1" applyBorder="1" applyAlignment="1" applyProtection="1">
      <alignment horizontal="center"/>
    </xf>
    <xf numFmtId="188" fontId="95" fillId="19" borderId="11" xfId="1" applyNumberFormat="1" applyFont="1" applyFill="1" applyBorder="1" applyAlignment="1" applyProtection="1">
      <alignment horizontal="center" vertical="center"/>
      <protection locked="0"/>
    </xf>
    <xf numFmtId="188" fontId="95" fillId="19" borderId="12" xfId="1" applyNumberFormat="1" applyFont="1" applyFill="1" applyBorder="1" applyAlignment="1" applyProtection="1">
      <alignment horizontal="center" vertical="center"/>
      <protection locked="0"/>
    </xf>
    <xf numFmtId="0" fontId="9" fillId="10" borderId="49" xfId="4" applyFont="1" applyFill="1" applyBorder="1" applyAlignment="1" applyProtection="1">
      <alignment horizontal="center"/>
    </xf>
    <xf numFmtId="0" fontId="9" fillId="10" borderId="21" xfId="4" applyFont="1" applyFill="1" applyBorder="1" applyAlignment="1" applyProtection="1">
      <alignment horizontal="center"/>
    </xf>
    <xf numFmtId="0" fontId="9" fillId="10" borderId="22" xfId="4" applyFont="1" applyFill="1" applyBorder="1" applyAlignment="1" applyProtection="1">
      <alignment horizontal="center"/>
    </xf>
    <xf numFmtId="38" fontId="15" fillId="10" borderId="43" xfId="8" applyNumberFormat="1" applyFont="1" applyFill="1" applyBorder="1" applyAlignment="1" applyProtection="1">
      <alignment horizontal="center"/>
    </xf>
    <xf numFmtId="38" fontId="15" fillId="10" borderId="32" xfId="8" applyNumberFormat="1" applyFont="1" applyFill="1" applyBorder="1" applyAlignment="1" applyProtection="1">
      <alignment horizontal="center"/>
    </xf>
    <xf numFmtId="38" fontId="15" fillId="10" borderId="33" xfId="8" applyNumberFormat="1" applyFont="1" applyFill="1" applyBorder="1" applyAlignment="1" applyProtection="1">
      <alignment horizontal="center"/>
    </xf>
    <xf numFmtId="209" fontId="94" fillId="12" borderId="0" xfId="0" applyNumberFormat="1" applyFont="1" applyFill="1" applyAlignment="1" applyProtection="1">
      <alignment horizontal="center"/>
    </xf>
    <xf numFmtId="209" fontId="94" fillId="25" borderId="0" xfId="0" applyNumberFormat="1" applyFont="1" applyFill="1" applyAlignment="1" applyProtection="1">
      <alignment horizontal="center"/>
    </xf>
  </cellXfs>
  <cellStyles count="10">
    <cellStyle name="Normal 2" xfId="1"/>
    <cellStyle name="Normal 2 2" xfId="2"/>
    <cellStyle name="Normal 3" xfId="3"/>
    <cellStyle name="Normal 4" xfId="4"/>
    <cellStyle name="Normal_B3_2013" xfId="5"/>
    <cellStyle name="Normal_COA-2001-ZAPOVED-No-81-29012002-ANNEX" xfId="6"/>
    <cellStyle name="Normal_TRIAL-BALANCE-2001-MAKET" xfId="7"/>
    <cellStyle name="Normal_ZADACHA" xfId="8"/>
    <cellStyle name="Нормален" xfId="0" builtinId="0"/>
    <cellStyle name="Хипервръзка" xfId="9" builtinId="8"/>
  </cellStyles>
  <dxfs count="70">
    <dxf>
      <font>
        <color theme="0"/>
      </font>
      <numFmt numFmtId="1" formatCode="0"/>
      <fill>
        <patternFill>
          <bgColor theme="0"/>
        </patternFill>
      </fill>
    </dxf>
    <dxf>
      <font>
        <color rgb="FFFFFFCC"/>
      </font>
      <numFmt numFmtId="1" formatCode="0"/>
      <fill>
        <patternFill>
          <bgColor rgb="FFFFFFCC"/>
        </patternFill>
      </fill>
    </dxf>
    <dxf>
      <font>
        <color rgb="FFFFFFCC"/>
      </font>
      <fill>
        <patternFill>
          <bgColor rgb="FFFFFFCC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CC"/>
      </font>
      <fill>
        <patternFill>
          <bgColor rgb="FFFFFFCC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auto="1"/>
      </font>
    </dxf>
    <dxf>
      <font>
        <color rgb="FFFFFF00"/>
      </font>
      <fill>
        <patternFill>
          <bgColor rgb="FF000099"/>
        </patternFill>
      </fill>
    </dxf>
    <dxf>
      <numFmt numFmtId="188" formatCode="0000"/>
    </dxf>
    <dxf>
      <numFmt numFmtId="190" formatCode="0000&quot; &quot;0000"/>
    </dxf>
    <dxf>
      <numFmt numFmtId="191" formatCode="0000&quot; &quot;0000&quot; &quot;0000"/>
    </dxf>
    <dxf>
      <numFmt numFmtId="192" formatCode="0000&quot; &quot;0000&quot; &quot;0000&quot; &quot;0000"/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FFFF00"/>
      </font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CC"/>
      </font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CC"/>
      </font>
    </dxf>
    <dxf>
      <font>
        <color rgb="FFFFFF00"/>
      </font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numFmt numFmtId="184" formatCode="#,##0;\(#,##0\)"/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numFmt numFmtId="184" formatCode="#,##0;\(#,##0\)"/>
      <fill>
        <patternFill>
          <bgColor rgb="FFFF0000"/>
        </patternFill>
      </fill>
    </dxf>
    <dxf>
      <font>
        <color rgb="FFFFFF00"/>
      </font>
      <numFmt numFmtId="184" formatCode="#,##0;\(#,##0\)"/>
      <fill>
        <patternFill>
          <bgColor rgb="FFFF0000"/>
        </patternFill>
      </fill>
    </dxf>
    <dxf>
      <font>
        <color rgb="FFFFFF00"/>
      </font>
      <numFmt numFmtId="184" formatCode="#,##0;\(#,##0\)"/>
      <fill>
        <patternFill>
          <bgColor rgb="FFFF0000"/>
        </patternFill>
      </fill>
    </dxf>
    <dxf>
      <font>
        <color rgb="FFFFFF00"/>
      </font>
      <numFmt numFmtId="184" formatCode="#,##0;\(#,##0\)"/>
      <fill>
        <patternFill>
          <bgColor rgb="FFFF0000"/>
        </patternFill>
      </fill>
    </dxf>
    <dxf>
      <font>
        <color rgb="FFFFFF00"/>
      </font>
      <numFmt numFmtId="184" formatCode="#,##0;\(#,##0\)"/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000099"/>
        </patternFill>
      </fill>
    </dxf>
    <dxf>
      <font>
        <color rgb="FFFFFF00"/>
      </font>
      <numFmt numFmtId="18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V220"/>
  <sheetViews>
    <sheetView showZeros="0" tabSelected="1" zoomScaleNormal="100" workbookViewId="0">
      <pane xSplit="5" ySplit="12" topLeftCell="F40" activePane="bottomRight" state="frozen"/>
      <selection pane="topRight" activeCell="D1" sqref="D1"/>
      <selection pane="bottomLeft" activeCell="A11" sqref="A11"/>
      <selection pane="bottomRight" activeCell="G149" sqref="G149"/>
    </sheetView>
  </sheetViews>
  <sheetFormatPr defaultRowHeight="15" x14ac:dyDescent="0.25"/>
  <cols>
    <col min="1" max="1" width="3.7109375" style="33" customWidth="1"/>
    <col min="2" max="2" width="20.140625" style="33" customWidth="1"/>
    <col min="3" max="3" width="23.5703125" style="33" customWidth="1"/>
    <col min="4" max="4" width="30.85546875" style="33" customWidth="1"/>
    <col min="5" max="5" width="0.5703125" customWidth="1"/>
    <col min="6" max="7" width="16.85546875" style="33" customWidth="1"/>
    <col min="8" max="8" width="0.5703125" customWidth="1"/>
    <col min="9" max="10" width="16.85546875" style="33" customWidth="1"/>
    <col min="11" max="11" width="0.5703125" style="33" customWidth="1"/>
    <col min="12" max="13" width="16.85546875" style="33" customWidth="1"/>
    <col min="14" max="14" width="0.5703125" style="33" customWidth="1"/>
    <col min="15" max="16" width="16.85546875" style="33" customWidth="1"/>
    <col min="17" max="17" width="2.5703125" style="33" customWidth="1"/>
    <col min="18" max="18" width="65.42578125" style="155" customWidth="1"/>
    <col min="19" max="20" width="14.140625" style="155" customWidth="1"/>
    <col min="21" max="22" width="3.140625" style="33" customWidth="1"/>
    <col min="23" max="23" width="9.140625" style="33"/>
    <col min="24" max="24" width="5.28515625" style="33" customWidth="1"/>
    <col min="25" max="16384" width="9.140625" style="33"/>
  </cols>
  <sheetData>
    <row r="1" spans="1:256" s="329" customFormat="1" ht="16.5" customHeight="1" x14ac:dyDescent="0.25">
      <c r="A1" s="12"/>
      <c r="B1" s="483" t="s">
        <v>277</v>
      </c>
      <c r="C1" s="484"/>
      <c r="D1" s="484"/>
      <c r="E1" s="484"/>
      <c r="F1" s="485"/>
      <c r="G1" s="336" t="s">
        <v>208</v>
      </c>
      <c r="H1" s="330"/>
      <c r="I1" s="471">
        <v>455464</v>
      </c>
      <c r="J1" s="472"/>
      <c r="K1" s="331"/>
      <c r="L1" s="338" t="s">
        <v>209</v>
      </c>
      <c r="M1" s="334">
        <v>1722</v>
      </c>
      <c r="N1" s="331"/>
      <c r="O1" s="338" t="s">
        <v>203</v>
      </c>
      <c r="P1" s="342" t="s">
        <v>278</v>
      </c>
      <c r="Q1" s="332"/>
      <c r="R1" s="258" t="s">
        <v>230</v>
      </c>
      <c r="S1" s="556"/>
      <c r="T1" s="557"/>
      <c r="U1" s="332"/>
      <c r="V1" s="3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s="329" customFormat="1" ht="14.25" customHeight="1" x14ac:dyDescent="0.25">
      <c r="A2" s="12"/>
      <c r="B2" s="503" t="s">
        <v>204</v>
      </c>
      <c r="C2" s="504"/>
      <c r="D2" s="504"/>
      <c r="E2" s="504"/>
      <c r="F2" s="505"/>
      <c r="G2" s="330"/>
      <c r="H2" s="330"/>
      <c r="I2" s="328"/>
      <c r="J2" s="331"/>
      <c r="K2" s="328"/>
      <c r="L2" s="328"/>
      <c r="M2" s="331"/>
      <c r="N2" s="333"/>
      <c r="O2" s="332"/>
      <c r="P2" s="332"/>
      <c r="Q2" s="332"/>
      <c r="R2" s="332"/>
      <c r="S2" s="332"/>
      <c r="T2" s="332"/>
      <c r="U2" s="332"/>
      <c r="V2" s="3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s="329" customFormat="1" ht="19.5" customHeight="1" x14ac:dyDescent="0.25">
      <c r="A3" s="12"/>
      <c r="B3" s="487" t="s">
        <v>213</v>
      </c>
      <c r="C3" s="488"/>
      <c r="D3" s="488"/>
      <c r="E3" s="488"/>
      <c r="F3" s="489"/>
      <c r="G3" s="337" t="s">
        <v>202</v>
      </c>
      <c r="H3" s="476"/>
      <c r="I3" s="477"/>
      <c r="J3" s="477"/>
      <c r="K3" s="478"/>
      <c r="L3" s="25" t="s">
        <v>210</v>
      </c>
      <c r="M3" s="473" t="s">
        <v>279</v>
      </c>
      <c r="N3" s="474"/>
      <c r="O3" s="474"/>
      <c r="P3" s="475"/>
      <c r="Q3" s="332"/>
      <c r="R3" s="332"/>
      <c r="S3" s="332"/>
      <c r="T3" s="332"/>
      <c r="U3" s="332"/>
      <c r="V3" s="3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s="9" customFormat="1" ht="4.5" customHeight="1" x14ac:dyDescent="0.2">
      <c r="A4" s="12"/>
      <c r="B4" s="15"/>
      <c r="C4" s="15"/>
      <c r="D4" s="15"/>
      <c r="E4" s="17"/>
      <c r="F4" s="17"/>
      <c r="G4" s="16"/>
      <c r="H4" s="17"/>
      <c r="I4" s="17"/>
      <c r="J4" s="17"/>
      <c r="K4" s="10"/>
      <c r="L4" s="11"/>
      <c r="M4" s="17"/>
      <c r="N4" s="17"/>
      <c r="O4" s="17"/>
      <c r="P4" s="17"/>
      <c r="Q4" s="17"/>
      <c r="R4" s="149"/>
      <c r="S4" s="149"/>
      <c r="T4" s="149"/>
      <c r="U4" s="12"/>
    </row>
    <row r="5" spans="1:256" s="9" customFormat="1" ht="18.75" customHeight="1" x14ac:dyDescent="0.25">
      <c r="A5" s="12"/>
      <c r="B5" s="451">
        <f>+IF(+O174&gt;0,"НЕРАВНЕНИЕ: Касов отчет - Баланс!",0)</f>
        <v>0</v>
      </c>
      <c r="C5" s="451"/>
      <c r="D5" s="507" t="s">
        <v>207</v>
      </c>
      <c r="E5" s="507"/>
      <c r="F5" s="507"/>
      <c r="G5" s="507"/>
      <c r="H5" s="507"/>
      <c r="I5" s="507"/>
      <c r="J5" s="507"/>
      <c r="K5" s="507"/>
      <c r="L5" s="507"/>
      <c r="M5" s="17"/>
      <c r="N5" s="17"/>
      <c r="O5" s="21" t="s">
        <v>8</v>
      </c>
      <c r="P5" s="341">
        <v>2022</v>
      </c>
      <c r="Q5" s="17"/>
      <c r="R5" s="479" t="s">
        <v>145</v>
      </c>
      <c r="S5" s="479"/>
      <c r="T5" s="479"/>
      <c r="U5" s="12"/>
    </row>
    <row r="6" spans="1:256" s="2" customFormat="1" ht="17.25" customHeight="1" x14ac:dyDescent="0.25">
      <c r="A6" s="12"/>
      <c r="B6" s="452">
        <f>+IF(B5=0,0,P5)</f>
        <v>0</v>
      </c>
      <c r="C6" s="452"/>
      <c r="D6" s="507" t="s">
        <v>206</v>
      </c>
      <c r="E6" s="507"/>
      <c r="F6" s="507"/>
      <c r="G6" s="507"/>
      <c r="H6" s="507"/>
      <c r="I6" s="507"/>
      <c r="J6" s="507"/>
      <c r="K6" s="507"/>
      <c r="L6" s="507"/>
      <c r="M6" s="18"/>
      <c r="N6" s="13"/>
      <c r="O6" s="12"/>
      <c r="P6" s="12"/>
      <c r="Q6" s="10"/>
      <c r="R6" s="506">
        <f>+P4</f>
        <v>0</v>
      </c>
      <c r="S6" s="506"/>
      <c r="T6" s="506"/>
      <c r="U6" s="12"/>
      <c r="V6" s="1"/>
      <c r="W6" s="1"/>
      <c r="X6" s="9"/>
      <c r="Y6" s="1"/>
      <c r="AB6" s="3"/>
    </row>
    <row r="7" spans="1:256" s="9" customFormat="1" ht="2.25" customHeight="1" x14ac:dyDescent="0.25">
      <c r="A7" s="14"/>
      <c r="B7" s="22"/>
      <c r="C7" s="22"/>
      <c r="D7" s="22"/>
      <c r="E7" s="17"/>
      <c r="F7" s="23"/>
      <c r="G7" s="22"/>
      <c r="H7" s="17"/>
      <c r="I7" s="19"/>
      <c r="J7" s="18"/>
      <c r="K7" s="14"/>
      <c r="L7" s="17"/>
      <c r="M7" s="18"/>
      <c r="N7" s="17"/>
      <c r="O7" s="14"/>
      <c r="P7" s="18"/>
      <c r="Q7" s="17"/>
      <c r="R7" s="149"/>
      <c r="S7" s="149"/>
      <c r="T7" s="149"/>
      <c r="U7" s="12"/>
    </row>
    <row r="8" spans="1:256" s="2" customFormat="1" ht="17.25" customHeight="1" x14ac:dyDescent="0.3">
      <c r="A8" s="12"/>
      <c r="B8" s="24"/>
      <c r="C8" s="24" t="s">
        <v>205</v>
      </c>
      <c r="D8" s="486" t="str">
        <f>+B1</f>
        <v>АГРАРЕН УНИВЕРСИТЕТ - ПЛОВДИВ, бул. "Менделеев" № 12</v>
      </c>
      <c r="E8" s="486"/>
      <c r="F8" s="486"/>
      <c r="G8" s="486"/>
      <c r="H8" s="486"/>
      <c r="I8" s="486"/>
      <c r="J8" s="486"/>
      <c r="K8" s="486"/>
      <c r="L8" s="486"/>
      <c r="M8" s="335" t="s">
        <v>211</v>
      </c>
      <c r="N8" s="13"/>
      <c r="O8" s="444" t="s">
        <v>267</v>
      </c>
      <c r="P8" s="205" t="s">
        <v>13</v>
      </c>
      <c r="Q8" s="10"/>
      <c r="R8" s="480">
        <f>+P5</f>
        <v>2022</v>
      </c>
      <c r="S8" s="481"/>
      <c r="T8" s="482"/>
      <c r="U8" s="12"/>
      <c r="V8" s="1"/>
      <c r="W8" s="1"/>
      <c r="X8" s="1"/>
      <c r="Y8" s="1"/>
      <c r="AB8" s="3"/>
    </row>
    <row r="9" spans="1:256" s="2" customFormat="1" ht="4.5" customHeight="1" thickBot="1" x14ac:dyDescent="0.3">
      <c r="A9" s="12"/>
      <c r="B9" s="62"/>
      <c r="C9" s="62"/>
      <c r="D9" s="62"/>
      <c r="E9" s="12"/>
      <c r="F9" s="20"/>
      <c r="G9" s="20"/>
      <c r="H9" s="12"/>
      <c r="I9" s="20"/>
      <c r="J9" s="20"/>
      <c r="K9" s="13"/>
      <c r="L9" s="20"/>
      <c r="M9" s="20"/>
      <c r="N9" s="13"/>
      <c r="O9" s="20"/>
      <c r="P9" s="20"/>
      <c r="Q9" s="27"/>
      <c r="R9" s="150"/>
      <c r="S9" s="150"/>
      <c r="T9" s="150"/>
      <c r="U9" s="10"/>
      <c r="V9" s="1"/>
      <c r="W9" s="1"/>
      <c r="X9" s="1"/>
      <c r="Y9" s="1"/>
      <c r="Z9" s="1"/>
      <c r="AA9" s="1"/>
      <c r="AB9" s="3"/>
      <c r="AC9" s="1"/>
      <c r="AD9" s="1"/>
    </row>
    <row r="10" spans="1:256" s="2" customFormat="1" ht="57" customHeight="1" x14ac:dyDescent="0.25">
      <c r="A10" s="12"/>
      <c r="B10" s="63"/>
      <c r="C10" s="64"/>
      <c r="D10" s="65"/>
      <c r="E10" s="12"/>
      <c r="F10" s="36" t="s">
        <v>9</v>
      </c>
      <c r="G10" s="38" t="s">
        <v>9</v>
      </c>
      <c r="H10" s="12"/>
      <c r="I10" s="41" t="s">
        <v>10</v>
      </c>
      <c r="J10" s="52" t="s">
        <v>10</v>
      </c>
      <c r="K10" s="13"/>
      <c r="L10" s="339" t="s">
        <v>11</v>
      </c>
      <c r="M10" s="263" t="s">
        <v>11</v>
      </c>
      <c r="N10" s="13"/>
      <c r="O10" s="340" t="s">
        <v>212</v>
      </c>
      <c r="P10" s="266" t="s">
        <v>12</v>
      </c>
      <c r="Q10" s="264"/>
      <c r="R10" s="494" t="s">
        <v>0</v>
      </c>
      <c r="S10" s="495"/>
      <c r="T10" s="496"/>
      <c r="U10" s="10"/>
      <c r="V10" s="1"/>
      <c r="W10" s="1"/>
      <c r="X10" s="1"/>
      <c r="Y10" s="1"/>
      <c r="Z10" s="1"/>
      <c r="AA10" s="1"/>
      <c r="AB10" s="1"/>
      <c r="AC10" s="1"/>
      <c r="AD10" s="1"/>
    </row>
    <row r="11" spans="1:256" s="2" customFormat="1" ht="18" customHeight="1" thickBot="1" x14ac:dyDescent="0.3">
      <c r="A11" s="12"/>
      <c r="B11" s="68" t="s">
        <v>92</v>
      </c>
      <c r="C11" s="66"/>
      <c r="D11" s="67"/>
      <c r="E11" s="12"/>
      <c r="F11" s="440" t="str">
        <f>+O8</f>
        <v>31.03.2022 г.</v>
      </c>
      <c r="G11" s="308">
        <f>+P5-1</f>
        <v>2021</v>
      </c>
      <c r="H11" s="12"/>
      <c r="I11" s="441" t="str">
        <f>+O8</f>
        <v>31.03.2022 г.</v>
      </c>
      <c r="J11" s="309">
        <f>+P5-1</f>
        <v>2021</v>
      </c>
      <c r="K11" s="13"/>
      <c r="L11" s="442" t="str">
        <f>+O8</f>
        <v>31.03.2022 г.</v>
      </c>
      <c r="M11" s="310">
        <f>+P5-1</f>
        <v>2021</v>
      </c>
      <c r="N11" s="13"/>
      <c r="O11" s="443" t="str">
        <f>+O8</f>
        <v>31.03.2022 г.</v>
      </c>
      <c r="P11" s="311">
        <f>+P5-1</f>
        <v>2021</v>
      </c>
      <c r="Q11" s="265"/>
      <c r="R11" s="497" t="s">
        <v>146</v>
      </c>
      <c r="S11" s="498"/>
      <c r="T11" s="499"/>
      <c r="U11" s="31"/>
      <c r="V11" s="1"/>
      <c r="W11" s="1"/>
      <c r="X11" s="1"/>
      <c r="Y11" s="1"/>
      <c r="Z11" s="1"/>
      <c r="AA11" s="1"/>
      <c r="AB11" s="1"/>
      <c r="AC11" s="1"/>
      <c r="AD11" s="1"/>
    </row>
    <row r="12" spans="1:256" s="2" customFormat="1" ht="15.75" x14ac:dyDescent="0.25">
      <c r="A12" s="12"/>
      <c r="B12" s="347" t="s">
        <v>93</v>
      </c>
      <c r="C12" s="348"/>
      <c r="D12" s="349"/>
      <c r="E12" s="12"/>
      <c r="F12" s="4" t="s">
        <v>1</v>
      </c>
      <c r="G12" s="37" t="s">
        <v>2</v>
      </c>
      <c r="H12" s="12"/>
      <c r="I12" s="4" t="s">
        <v>3</v>
      </c>
      <c r="J12" s="37" t="s">
        <v>4</v>
      </c>
      <c r="K12" s="13"/>
      <c r="L12" s="4" t="s">
        <v>5</v>
      </c>
      <c r="M12" s="37" t="s">
        <v>199</v>
      </c>
      <c r="N12" s="13"/>
      <c r="O12" s="267" t="s">
        <v>201</v>
      </c>
      <c r="P12" s="268" t="s">
        <v>200</v>
      </c>
      <c r="Q12" s="12"/>
      <c r="R12" s="212"/>
      <c r="S12" s="213"/>
      <c r="T12" s="214"/>
      <c r="U12" s="31"/>
      <c r="V12" s="1"/>
      <c r="Y12" s="1"/>
      <c r="Z12" s="1"/>
      <c r="AA12" s="1"/>
      <c r="AB12" s="1"/>
      <c r="AC12" s="1"/>
      <c r="AD12" s="1"/>
    </row>
    <row r="13" spans="1:256" s="2" customFormat="1" ht="15.75" x14ac:dyDescent="0.25">
      <c r="A13" s="12"/>
      <c r="B13" s="125" t="s">
        <v>15</v>
      </c>
      <c r="C13" s="69"/>
      <c r="D13" s="70"/>
      <c r="E13" s="12"/>
      <c r="F13" s="156"/>
      <c r="G13" s="156"/>
      <c r="H13" s="12"/>
      <c r="I13" s="156"/>
      <c r="J13" s="156"/>
      <c r="K13" s="157"/>
      <c r="L13" s="156"/>
      <c r="M13" s="156"/>
      <c r="N13" s="157"/>
      <c r="O13" s="269"/>
      <c r="P13" s="270"/>
      <c r="Q13" s="28"/>
      <c r="R13" s="125" t="s">
        <v>15</v>
      </c>
      <c r="S13" s="69"/>
      <c r="T13" s="70"/>
      <c r="U13" s="31"/>
      <c r="V13" s="1"/>
      <c r="W13" s="147" t="s">
        <v>265</v>
      </c>
      <c r="X13" s="148"/>
      <c r="Y13" s="1"/>
      <c r="Z13" s="1"/>
      <c r="AA13" s="1"/>
      <c r="AB13" s="1"/>
      <c r="AC13" s="1"/>
      <c r="AD13" s="1"/>
    </row>
    <row r="14" spans="1:256" s="2" customFormat="1" ht="15.75" x14ac:dyDescent="0.25">
      <c r="A14" s="12"/>
      <c r="B14" s="127" t="s">
        <v>36</v>
      </c>
      <c r="C14" s="54"/>
      <c r="D14" s="58"/>
      <c r="E14" s="12"/>
      <c r="F14" s="158"/>
      <c r="G14" s="158"/>
      <c r="H14" s="12"/>
      <c r="I14" s="158"/>
      <c r="J14" s="158"/>
      <c r="K14" s="157"/>
      <c r="L14" s="158"/>
      <c r="M14" s="158"/>
      <c r="N14" s="157"/>
      <c r="O14" s="271"/>
      <c r="P14" s="272"/>
      <c r="Q14" s="28"/>
      <c r="R14" s="127" t="s">
        <v>36</v>
      </c>
      <c r="S14" s="54"/>
      <c r="T14" s="58"/>
      <c r="U14" s="31"/>
      <c r="V14" s="1"/>
      <c r="W14" s="145" t="s">
        <v>266</v>
      </c>
      <c r="X14" s="146"/>
      <c r="Y14" s="1"/>
      <c r="Z14" s="1"/>
      <c r="AA14" s="1"/>
      <c r="AB14" s="1"/>
      <c r="AC14" s="1"/>
      <c r="AD14" s="1"/>
    </row>
    <row r="15" spans="1:256" s="2" customFormat="1" ht="15.75" x14ac:dyDescent="0.25">
      <c r="A15" s="12"/>
      <c r="B15" s="128" t="s">
        <v>16</v>
      </c>
      <c r="C15" s="89"/>
      <c r="D15" s="90"/>
      <c r="E15" s="12"/>
      <c r="F15" s="160"/>
      <c r="G15" s="159"/>
      <c r="H15" s="12"/>
      <c r="I15" s="160"/>
      <c r="J15" s="159"/>
      <c r="K15" s="157"/>
      <c r="L15" s="160"/>
      <c r="M15" s="159"/>
      <c r="N15" s="157"/>
      <c r="O15" s="278">
        <f t="shared" ref="O15:P24" si="0">+ROUND(+F15+I15+L15,0)</f>
        <v>0</v>
      </c>
      <c r="P15" s="291">
        <f t="shared" si="0"/>
        <v>0</v>
      </c>
      <c r="Q15" s="28"/>
      <c r="R15" s="500" t="s">
        <v>114</v>
      </c>
      <c r="S15" s="501"/>
      <c r="T15" s="502"/>
      <c r="U15" s="31"/>
      <c r="V15" s="1"/>
      <c r="W15" s="43" t="s">
        <v>267</v>
      </c>
      <c r="X15" s="44"/>
      <c r="Y15" s="1"/>
      <c r="Z15" s="1"/>
      <c r="AA15" s="1"/>
      <c r="AB15" s="1"/>
      <c r="AC15" s="1"/>
      <c r="AD15" s="1"/>
    </row>
    <row r="16" spans="1:256" s="2" customFormat="1" ht="15.75" x14ac:dyDescent="0.25">
      <c r="A16" s="12"/>
      <c r="B16" s="142" t="s">
        <v>236</v>
      </c>
      <c r="C16" s="85"/>
      <c r="D16" s="86"/>
      <c r="E16" s="12"/>
      <c r="F16" s="164"/>
      <c r="G16" s="163"/>
      <c r="H16" s="12"/>
      <c r="I16" s="164"/>
      <c r="J16" s="163"/>
      <c r="K16" s="157"/>
      <c r="L16" s="164"/>
      <c r="M16" s="163"/>
      <c r="N16" s="157"/>
      <c r="O16" s="274">
        <f t="shared" si="0"/>
        <v>0</v>
      </c>
      <c r="P16" s="297">
        <f t="shared" si="0"/>
        <v>0</v>
      </c>
      <c r="Q16" s="28"/>
      <c r="R16" s="508" t="s">
        <v>237</v>
      </c>
      <c r="S16" s="509"/>
      <c r="T16" s="510"/>
      <c r="U16" s="31"/>
      <c r="V16" s="1"/>
      <c r="W16" s="147" t="s">
        <v>268</v>
      </c>
      <c r="X16" s="148"/>
      <c r="Y16" s="1"/>
      <c r="Z16" s="1"/>
      <c r="AA16" s="1"/>
      <c r="AB16" s="1"/>
      <c r="AC16" s="1"/>
      <c r="AD16" s="1"/>
    </row>
    <row r="17" spans="1:30" s="2" customFormat="1" ht="15.75" x14ac:dyDescent="0.25">
      <c r="A17" s="12"/>
      <c r="B17" s="137" t="s">
        <v>238</v>
      </c>
      <c r="C17" s="378"/>
      <c r="D17" s="379"/>
      <c r="E17" s="12"/>
      <c r="F17" s="389"/>
      <c r="G17" s="390"/>
      <c r="H17" s="12"/>
      <c r="I17" s="389"/>
      <c r="J17" s="390"/>
      <c r="K17" s="157"/>
      <c r="L17" s="389"/>
      <c r="M17" s="390"/>
      <c r="N17" s="157"/>
      <c r="O17" s="385">
        <f>+ROUND(+F17+I17+L17,0)</f>
        <v>0</v>
      </c>
      <c r="P17" s="386">
        <f>+ROUND(+G17+J17+M17,0)</f>
        <v>0</v>
      </c>
      <c r="Q17" s="28"/>
      <c r="R17" s="514" t="s">
        <v>232</v>
      </c>
      <c r="S17" s="515"/>
      <c r="T17" s="516"/>
      <c r="U17" s="31"/>
      <c r="V17" s="1"/>
      <c r="W17" s="145" t="s">
        <v>269</v>
      </c>
      <c r="X17" s="146"/>
      <c r="Y17" s="1"/>
      <c r="Z17" s="1"/>
      <c r="AA17" s="1"/>
      <c r="AB17" s="1"/>
      <c r="AC17" s="1"/>
      <c r="AD17" s="1"/>
    </row>
    <row r="18" spans="1:30" s="2" customFormat="1" ht="15.75" x14ac:dyDescent="0.25">
      <c r="A18" s="12"/>
      <c r="B18" s="123" t="s">
        <v>50</v>
      </c>
      <c r="C18" s="85"/>
      <c r="D18" s="86"/>
      <c r="E18" s="12"/>
      <c r="F18" s="160">
        <v>2216</v>
      </c>
      <c r="G18" s="159">
        <v>7497</v>
      </c>
      <c r="H18" s="12"/>
      <c r="I18" s="160"/>
      <c r="J18" s="159"/>
      <c r="K18" s="157"/>
      <c r="L18" s="160"/>
      <c r="M18" s="159"/>
      <c r="N18" s="157"/>
      <c r="O18" s="278">
        <f t="shared" si="0"/>
        <v>2216</v>
      </c>
      <c r="P18" s="291">
        <f t="shared" si="0"/>
        <v>7497</v>
      </c>
      <c r="Q18" s="28"/>
      <c r="R18" s="500" t="s">
        <v>115</v>
      </c>
      <c r="S18" s="501"/>
      <c r="T18" s="502"/>
      <c r="U18" s="31"/>
      <c r="V18" s="1"/>
      <c r="W18" s="43" t="s">
        <v>270</v>
      </c>
      <c r="X18" s="44"/>
      <c r="Y18" s="1"/>
      <c r="Z18" s="1"/>
      <c r="AA18" s="1"/>
      <c r="AB18" s="1"/>
      <c r="AC18" s="1"/>
      <c r="AD18" s="1"/>
    </row>
    <row r="19" spans="1:30" s="2" customFormat="1" ht="15.75" x14ac:dyDescent="0.25">
      <c r="A19" s="12"/>
      <c r="B19" s="123" t="s">
        <v>35</v>
      </c>
      <c r="C19" s="85"/>
      <c r="D19" s="86"/>
      <c r="E19" s="12"/>
      <c r="F19" s="162">
        <v>836342</v>
      </c>
      <c r="G19" s="161">
        <v>2677389</v>
      </c>
      <c r="H19" s="12"/>
      <c r="I19" s="162"/>
      <c r="J19" s="161"/>
      <c r="K19" s="157"/>
      <c r="L19" s="162"/>
      <c r="M19" s="161"/>
      <c r="N19" s="157"/>
      <c r="O19" s="273">
        <f t="shared" si="0"/>
        <v>836342</v>
      </c>
      <c r="P19" s="318">
        <f t="shared" si="0"/>
        <v>2677389</v>
      </c>
      <c r="Q19" s="28"/>
      <c r="R19" s="511" t="s">
        <v>116</v>
      </c>
      <c r="S19" s="512"/>
      <c r="T19" s="513"/>
      <c r="U19" s="31"/>
      <c r="V19" s="1"/>
      <c r="W19" s="147" t="s">
        <v>271</v>
      </c>
      <c r="X19" s="148"/>
      <c r="Y19" s="1"/>
      <c r="Z19" s="1"/>
      <c r="AA19" s="1"/>
      <c r="AB19" s="1"/>
      <c r="AC19" s="1"/>
      <c r="AD19" s="1"/>
    </row>
    <row r="20" spans="1:30" s="2" customFormat="1" ht="15.75" x14ac:dyDescent="0.25">
      <c r="A20" s="12"/>
      <c r="B20" s="123" t="s">
        <v>17</v>
      </c>
      <c r="C20" s="85"/>
      <c r="D20" s="86"/>
      <c r="E20" s="12"/>
      <c r="F20" s="162">
        <v>23042</v>
      </c>
      <c r="G20" s="161">
        <v>115252</v>
      </c>
      <c r="H20" s="12"/>
      <c r="I20" s="162"/>
      <c r="J20" s="161"/>
      <c r="K20" s="157"/>
      <c r="L20" s="162"/>
      <c r="M20" s="161"/>
      <c r="N20" s="157"/>
      <c r="O20" s="273">
        <f t="shared" si="0"/>
        <v>23042</v>
      </c>
      <c r="P20" s="318">
        <f t="shared" si="0"/>
        <v>115252</v>
      </c>
      <c r="Q20" s="28"/>
      <c r="R20" s="511" t="s">
        <v>117</v>
      </c>
      <c r="S20" s="512"/>
      <c r="T20" s="513"/>
      <c r="U20" s="31"/>
      <c r="V20" s="1"/>
      <c r="W20" s="145" t="s">
        <v>272</v>
      </c>
      <c r="X20" s="146"/>
      <c r="Y20" s="1"/>
      <c r="Z20" s="1"/>
      <c r="AA20" s="1"/>
      <c r="AB20" s="1"/>
      <c r="AC20" s="1"/>
      <c r="AD20" s="1"/>
    </row>
    <row r="21" spans="1:30" s="2" customFormat="1" ht="15.75" x14ac:dyDescent="0.25">
      <c r="A21" s="12"/>
      <c r="B21" s="123" t="s">
        <v>113</v>
      </c>
      <c r="C21" s="85"/>
      <c r="D21" s="86"/>
      <c r="E21" s="12"/>
      <c r="F21" s="162"/>
      <c r="G21" s="161"/>
      <c r="H21" s="12"/>
      <c r="I21" s="162"/>
      <c r="J21" s="161"/>
      <c r="K21" s="157"/>
      <c r="L21" s="162"/>
      <c r="M21" s="161"/>
      <c r="N21" s="157"/>
      <c r="O21" s="273">
        <f t="shared" si="0"/>
        <v>0</v>
      </c>
      <c r="P21" s="318">
        <f t="shared" si="0"/>
        <v>0</v>
      </c>
      <c r="Q21" s="28"/>
      <c r="R21" s="511" t="s">
        <v>118</v>
      </c>
      <c r="S21" s="512"/>
      <c r="T21" s="513"/>
      <c r="U21" s="31"/>
      <c r="V21" s="1"/>
      <c r="W21" s="43" t="s">
        <v>273</v>
      </c>
      <c r="X21" s="44"/>
      <c r="Y21" s="1"/>
      <c r="Z21" s="1"/>
      <c r="AA21" s="1"/>
      <c r="AB21" s="1"/>
      <c r="AC21" s="1"/>
      <c r="AD21" s="1"/>
    </row>
    <row r="22" spans="1:30" s="2" customFormat="1" ht="15.75" x14ac:dyDescent="0.25">
      <c r="A22" s="12"/>
      <c r="B22" s="123" t="s">
        <v>18</v>
      </c>
      <c r="C22" s="85"/>
      <c r="D22" s="86"/>
      <c r="E22" s="12"/>
      <c r="F22" s="162"/>
      <c r="G22" s="161"/>
      <c r="H22" s="12"/>
      <c r="I22" s="162"/>
      <c r="J22" s="161"/>
      <c r="K22" s="157"/>
      <c r="L22" s="162"/>
      <c r="M22" s="161">
        <v>0</v>
      </c>
      <c r="N22" s="157"/>
      <c r="O22" s="273">
        <f t="shared" si="0"/>
        <v>0</v>
      </c>
      <c r="P22" s="318">
        <f t="shared" si="0"/>
        <v>0</v>
      </c>
      <c r="Q22" s="28"/>
      <c r="R22" s="511" t="s">
        <v>119</v>
      </c>
      <c r="S22" s="512"/>
      <c r="T22" s="513"/>
      <c r="U22" s="31"/>
      <c r="V22" s="1"/>
      <c r="W22" s="147" t="s">
        <v>274</v>
      </c>
      <c r="X22" s="148"/>
      <c r="Y22" s="1"/>
      <c r="Z22" s="1"/>
      <c r="AA22" s="1"/>
      <c r="AB22" s="1"/>
      <c r="AC22" s="1"/>
      <c r="AD22" s="1"/>
    </row>
    <row r="23" spans="1:30" s="2" customFormat="1" ht="15.75" x14ac:dyDescent="0.25">
      <c r="A23" s="12"/>
      <c r="B23" s="123" t="s">
        <v>19</v>
      </c>
      <c r="C23" s="85"/>
      <c r="D23" s="86"/>
      <c r="E23" s="12"/>
      <c r="F23" s="162"/>
      <c r="G23" s="161"/>
      <c r="H23" s="12"/>
      <c r="I23" s="162"/>
      <c r="J23" s="161"/>
      <c r="K23" s="157"/>
      <c r="L23" s="162"/>
      <c r="M23" s="161"/>
      <c r="N23" s="157"/>
      <c r="O23" s="273">
        <f t="shared" si="0"/>
        <v>0</v>
      </c>
      <c r="P23" s="318">
        <f t="shared" si="0"/>
        <v>0</v>
      </c>
      <c r="Q23" s="28"/>
      <c r="R23" s="511" t="s">
        <v>120</v>
      </c>
      <c r="S23" s="512"/>
      <c r="T23" s="513"/>
      <c r="U23" s="31"/>
      <c r="V23" s="1"/>
      <c r="W23" s="145" t="s">
        <v>275</v>
      </c>
      <c r="X23" s="146"/>
      <c r="Y23" s="1"/>
      <c r="Z23" s="1"/>
      <c r="AA23" s="1"/>
      <c r="AB23" s="1"/>
      <c r="AC23" s="1"/>
      <c r="AD23" s="1"/>
    </row>
    <row r="24" spans="1:30" s="2" customFormat="1" ht="15.75" x14ac:dyDescent="0.25">
      <c r="A24" s="12"/>
      <c r="B24" s="124" t="s">
        <v>41</v>
      </c>
      <c r="C24" s="87"/>
      <c r="D24" s="88"/>
      <c r="E24" s="12"/>
      <c r="F24" s="164">
        <v>-401</v>
      </c>
      <c r="G24" s="163">
        <v>-223</v>
      </c>
      <c r="H24" s="12"/>
      <c r="I24" s="164">
        <f>-291</f>
        <v>-291</v>
      </c>
      <c r="J24" s="163">
        <v>-1144</v>
      </c>
      <c r="K24" s="157"/>
      <c r="L24" s="164"/>
      <c r="M24" s="163"/>
      <c r="N24" s="157"/>
      <c r="O24" s="274">
        <f t="shared" si="0"/>
        <v>-692</v>
      </c>
      <c r="P24" s="297">
        <f t="shared" si="0"/>
        <v>-1367</v>
      </c>
      <c r="Q24" s="28"/>
      <c r="R24" s="517" t="s">
        <v>233</v>
      </c>
      <c r="S24" s="518"/>
      <c r="T24" s="519"/>
      <c r="U24" s="31"/>
      <c r="V24" s="1"/>
      <c r="W24" s="43" t="s">
        <v>276</v>
      </c>
      <c r="X24" s="44"/>
      <c r="Y24" s="1"/>
      <c r="Z24" s="1"/>
      <c r="AA24" s="1"/>
      <c r="AB24" s="1"/>
      <c r="AC24" s="1"/>
      <c r="AD24" s="1"/>
    </row>
    <row r="25" spans="1:30" s="2" customFormat="1" ht="15.75" x14ac:dyDescent="0.25">
      <c r="A25" s="12"/>
      <c r="B25" s="77" t="s">
        <v>95</v>
      </c>
      <c r="C25" s="78"/>
      <c r="D25" s="79"/>
      <c r="E25" s="12"/>
      <c r="F25" s="166">
        <f>+ROUND(+SUM(F15,F16,F18,F19,F20,F21,F22,F23,F24),0)</f>
        <v>861199</v>
      </c>
      <c r="G25" s="165">
        <f>+ROUND(+SUM(G15,G16,G18,G19,G20,G21,G22,G23,G24),0)</f>
        <v>2799915</v>
      </c>
      <c r="H25" s="12"/>
      <c r="I25" s="166">
        <f>+ROUND(+SUM(I15,I16,I18,I19,I20,I21,I22,I23,I24),0)</f>
        <v>-291</v>
      </c>
      <c r="J25" s="165">
        <f>+ROUND(+SUM(J15,J16,J18,J19,J20,J21,J22,J23,J24),0)</f>
        <v>-1144</v>
      </c>
      <c r="K25" s="157"/>
      <c r="L25" s="166">
        <f>+ROUND(+SUM(L15,L16,L18,L19,L20,L21,L22,L23,L24),0)</f>
        <v>0</v>
      </c>
      <c r="M25" s="165">
        <f>+ROUND(+SUM(M15,M16,M18,M19,M20,M21,M22,M23,M24),0)</f>
        <v>0</v>
      </c>
      <c r="N25" s="157"/>
      <c r="O25" s="275">
        <f>+ROUND(+SUM(O15,O16,O18,O19,O20,O21,O22,O23,O24),0)</f>
        <v>860908</v>
      </c>
      <c r="P25" s="276">
        <f>+ROUND(+SUM(P15,P16,P18,P19,P20,P21,P22,P23,P24),0)</f>
        <v>2798771</v>
      </c>
      <c r="Q25" s="28"/>
      <c r="R25" s="520" t="s">
        <v>147</v>
      </c>
      <c r="S25" s="521"/>
      <c r="T25" s="522"/>
      <c r="U25" s="31"/>
      <c r="V25" s="1"/>
      <c r="W25" s="1"/>
      <c r="X25" s="1"/>
      <c r="Y25" s="1"/>
      <c r="Z25" s="1"/>
      <c r="AA25" s="1"/>
      <c r="AB25" s="1"/>
      <c r="AC25" s="1"/>
      <c r="AD25" s="1"/>
    </row>
    <row r="26" spans="1:30" s="2" customFormat="1" ht="15.75" x14ac:dyDescent="0.25">
      <c r="A26" s="12"/>
      <c r="B26" s="127" t="s">
        <v>109</v>
      </c>
      <c r="C26" s="54"/>
      <c r="D26" s="58"/>
      <c r="E26" s="12"/>
      <c r="F26" s="167"/>
      <c r="G26" s="156"/>
      <c r="H26" s="12"/>
      <c r="I26" s="167"/>
      <c r="J26" s="156"/>
      <c r="K26" s="157"/>
      <c r="L26" s="167"/>
      <c r="M26" s="156"/>
      <c r="N26" s="157"/>
      <c r="O26" s="277"/>
      <c r="P26" s="270"/>
      <c r="Q26" s="28"/>
      <c r="R26" s="127" t="s">
        <v>109</v>
      </c>
      <c r="S26" s="54"/>
      <c r="T26" s="58"/>
      <c r="U26" s="31"/>
      <c r="V26" s="1"/>
      <c r="W26" s="1"/>
      <c r="X26" s="1"/>
      <c r="Y26" s="1"/>
      <c r="Z26" s="1"/>
      <c r="AA26" s="1"/>
      <c r="AB26" s="1"/>
      <c r="AC26" s="1"/>
      <c r="AD26" s="1"/>
    </row>
    <row r="27" spans="1:30" s="2" customFormat="1" ht="15.75" x14ac:dyDescent="0.25">
      <c r="A27" s="12"/>
      <c r="B27" s="128" t="s">
        <v>34</v>
      </c>
      <c r="C27" s="89"/>
      <c r="D27" s="90"/>
      <c r="E27" s="12"/>
      <c r="F27" s="160"/>
      <c r="G27" s="159"/>
      <c r="H27" s="12"/>
      <c r="I27" s="160"/>
      <c r="J27" s="159"/>
      <c r="K27" s="157"/>
      <c r="L27" s="160"/>
      <c r="M27" s="159"/>
      <c r="N27" s="157"/>
      <c r="O27" s="278">
        <f t="shared" ref="O27:P29" si="1">+ROUND(+F27+I27+L27,0)</f>
        <v>0</v>
      </c>
      <c r="P27" s="291">
        <f t="shared" si="1"/>
        <v>0</v>
      </c>
      <c r="Q27" s="28"/>
      <c r="R27" s="500" t="s">
        <v>121</v>
      </c>
      <c r="S27" s="501"/>
      <c r="T27" s="502"/>
      <c r="U27" s="31"/>
      <c r="V27" s="1"/>
      <c r="W27" s="1"/>
      <c r="X27" s="1"/>
      <c r="Y27" s="1"/>
      <c r="Z27" s="1"/>
      <c r="AA27" s="1"/>
      <c r="AB27" s="1"/>
      <c r="AC27" s="1"/>
      <c r="AD27" s="1"/>
    </row>
    <row r="28" spans="1:30" s="2" customFormat="1" ht="15.75" x14ac:dyDescent="0.25">
      <c r="A28" s="12"/>
      <c r="B28" s="123" t="s">
        <v>38</v>
      </c>
      <c r="C28" s="85"/>
      <c r="D28" s="86"/>
      <c r="E28" s="12"/>
      <c r="F28" s="162">
        <v>21008</v>
      </c>
      <c r="G28" s="161">
        <v>208769</v>
      </c>
      <c r="H28" s="12"/>
      <c r="I28" s="162"/>
      <c r="J28" s="161"/>
      <c r="K28" s="157"/>
      <c r="L28" s="162"/>
      <c r="M28" s="161"/>
      <c r="N28" s="157"/>
      <c r="O28" s="273">
        <f t="shared" si="1"/>
        <v>21008</v>
      </c>
      <c r="P28" s="318">
        <f t="shared" si="1"/>
        <v>208769</v>
      </c>
      <c r="Q28" s="28"/>
      <c r="R28" s="511" t="s">
        <v>122</v>
      </c>
      <c r="S28" s="512"/>
      <c r="T28" s="513"/>
      <c r="U28" s="31"/>
      <c r="V28" s="1"/>
      <c r="W28" s="1"/>
      <c r="X28" s="1"/>
      <c r="Y28" s="1"/>
      <c r="Z28" s="1"/>
      <c r="AA28" s="1"/>
      <c r="AB28" s="1"/>
      <c r="AC28" s="1"/>
      <c r="AD28" s="1"/>
    </row>
    <row r="29" spans="1:30" s="2" customFormat="1" ht="15.75" x14ac:dyDescent="0.25">
      <c r="A29" s="12"/>
      <c r="B29" s="343" t="s">
        <v>110</v>
      </c>
      <c r="C29" s="87"/>
      <c r="D29" s="88"/>
      <c r="E29" s="12"/>
      <c r="F29" s="164"/>
      <c r="G29" s="163"/>
      <c r="H29" s="12"/>
      <c r="I29" s="164"/>
      <c r="J29" s="163"/>
      <c r="K29" s="157"/>
      <c r="L29" s="164"/>
      <c r="M29" s="163"/>
      <c r="N29" s="157"/>
      <c r="O29" s="274">
        <f t="shared" si="1"/>
        <v>0</v>
      </c>
      <c r="P29" s="297">
        <f t="shared" si="1"/>
        <v>0</v>
      </c>
      <c r="Q29" s="28"/>
      <c r="R29" s="517" t="s">
        <v>123</v>
      </c>
      <c r="S29" s="518"/>
      <c r="T29" s="519"/>
      <c r="U29" s="31"/>
      <c r="V29" s="1"/>
      <c r="W29" s="1"/>
      <c r="X29" s="1"/>
      <c r="Y29" s="1"/>
      <c r="Z29" s="1"/>
      <c r="AA29" s="1"/>
      <c r="AB29" s="1"/>
      <c r="AC29" s="1"/>
      <c r="AD29" s="1"/>
    </row>
    <row r="30" spans="1:30" s="2" customFormat="1" ht="15.75" x14ac:dyDescent="0.25">
      <c r="A30" s="12"/>
      <c r="B30" s="77" t="s">
        <v>218</v>
      </c>
      <c r="C30" s="78"/>
      <c r="D30" s="79"/>
      <c r="E30" s="12"/>
      <c r="F30" s="166">
        <f>+ROUND(+SUM(F27:F29),0)</f>
        <v>21008</v>
      </c>
      <c r="G30" s="165">
        <f>+ROUND(+SUM(G27:G29),0)</f>
        <v>208769</v>
      </c>
      <c r="H30" s="12"/>
      <c r="I30" s="166">
        <f>+ROUND(+SUM(I27:I29),0)</f>
        <v>0</v>
      </c>
      <c r="J30" s="165">
        <f>+ROUND(+SUM(J27:J29),0)</f>
        <v>0</v>
      </c>
      <c r="K30" s="157"/>
      <c r="L30" s="166">
        <f>+ROUND(+SUM(L27:L29),0)</f>
        <v>0</v>
      </c>
      <c r="M30" s="165">
        <f>+ROUND(+SUM(M27:M29),0)</f>
        <v>0</v>
      </c>
      <c r="N30" s="157"/>
      <c r="O30" s="275">
        <f>+ROUND(+SUM(O27:O29),0)</f>
        <v>21008</v>
      </c>
      <c r="P30" s="276">
        <f>+ROUND(+SUM(P27:P29),0)</f>
        <v>208769</v>
      </c>
      <c r="Q30" s="28"/>
      <c r="R30" s="520" t="s">
        <v>148</v>
      </c>
      <c r="S30" s="521"/>
      <c r="T30" s="522"/>
      <c r="U30" s="31"/>
      <c r="V30" s="1"/>
      <c r="W30" s="1"/>
      <c r="X30" s="1"/>
      <c r="Y30" s="1"/>
      <c r="Z30" s="1"/>
      <c r="AA30" s="1"/>
      <c r="AB30" s="1"/>
      <c r="AC30" s="1"/>
      <c r="AD30" s="1"/>
    </row>
    <row r="31" spans="1:30" s="2" customFormat="1" ht="6" customHeight="1" x14ac:dyDescent="0.25">
      <c r="A31" s="12"/>
      <c r="B31" s="91"/>
      <c r="C31" s="92"/>
      <c r="D31" s="93"/>
      <c r="E31" s="12"/>
      <c r="F31" s="168"/>
      <c r="G31" s="158"/>
      <c r="H31" s="12"/>
      <c r="I31" s="168"/>
      <c r="J31" s="158"/>
      <c r="K31" s="157"/>
      <c r="L31" s="168"/>
      <c r="M31" s="158"/>
      <c r="N31" s="157"/>
      <c r="O31" s="279"/>
      <c r="P31" s="272"/>
      <c r="Q31" s="28"/>
      <c r="R31" s="215"/>
      <c r="S31" s="216"/>
      <c r="T31" s="217"/>
      <c r="U31" s="31"/>
      <c r="V31" s="1"/>
      <c r="W31" s="1"/>
      <c r="X31" s="1"/>
      <c r="Y31" s="1"/>
      <c r="Z31" s="1"/>
      <c r="AA31" s="1"/>
      <c r="AB31" s="1"/>
      <c r="AC31" s="1"/>
      <c r="AD31" s="1"/>
    </row>
    <row r="32" spans="1:30" s="2" customFormat="1" ht="15.75" hidden="1" x14ac:dyDescent="0.25">
      <c r="A32" s="12"/>
      <c r="B32" s="129" t="s">
        <v>58</v>
      </c>
      <c r="C32" s="55"/>
      <c r="D32" s="60"/>
      <c r="E32" s="12"/>
      <c r="F32" s="170"/>
      <c r="G32" s="169"/>
      <c r="H32" s="12"/>
      <c r="I32" s="170"/>
      <c r="J32" s="169"/>
      <c r="K32" s="157"/>
      <c r="L32" s="170"/>
      <c r="M32" s="169"/>
      <c r="N32" s="157"/>
      <c r="O32" s="280"/>
      <c r="P32" s="281"/>
      <c r="Q32" s="28"/>
      <c r="R32" s="218"/>
      <c r="S32" s="219"/>
      <c r="T32" s="220"/>
      <c r="U32" s="31"/>
      <c r="V32" s="1"/>
      <c r="W32" s="1"/>
      <c r="X32" s="1"/>
      <c r="Y32" s="1"/>
      <c r="Z32" s="1"/>
      <c r="AA32" s="1"/>
      <c r="AB32" s="1"/>
      <c r="AC32" s="1"/>
      <c r="AD32" s="1"/>
    </row>
    <row r="33" spans="1:30" s="2" customFormat="1" ht="15.75" hidden="1" x14ac:dyDescent="0.25">
      <c r="A33" s="12"/>
      <c r="B33" s="130" t="s">
        <v>37</v>
      </c>
      <c r="C33" s="56"/>
      <c r="D33" s="61"/>
      <c r="E33" s="12"/>
      <c r="F33" s="172"/>
      <c r="G33" s="171"/>
      <c r="H33" s="12"/>
      <c r="I33" s="172"/>
      <c r="J33" s="171"/>
      <c r="K33" s="157"/>
      <c r="L33" s="172"/>
      <c r="M33" s="171"/>
      <c r="N33" s="157"/>
      <c r="O33" s="282"/>
      <c r="P33" s="283"/>
      <c r="Q33" s="28"/>
      <c r="R33" s="221"/>
      <c r="S33" s="222"/>
      <c r="T33" s="223"/>
      <c r="U33" s="31"/>
      <c r="V33" s="1"/>
      <c r="W33" s="1"/>
      <c r="X33" s="1"/>
      <c r="Y33" s="1"/>
      <c r="Z33" s="1"/>
      <c r="AA33" s="1"/>
      <c r="AB33" s="1"/>
      <c r="AC33" s="1"/>
      <c r="AD33" s="1"/>
    </row>
    <row r="34" spans="1:30" s="2" customFormat="1" ht="15.75" hidden="1" x14ac:dyDescent="0.25">
      <c r="A34" s="12"/>
      <c r="B34" s="131" t="s">
        <v>47</v>
      </c>
      <c r="C34" s="56"/>
      <c r="D34" s="61"/>
      <c r="E34" s="12"/>
      <c r="F34" s="174"/>
      <c r="G34" s="173"/>
      <c r="H34" s="12"/>
      <c r="I34" s="174"/>
      <c r="J34" s="173"/>
      <c r="K34" s="157"/>
      <c r="L34" s="174"/>
      <c r="M34" s="173"/>
      <c r="N34" s="157"/>
      <c r="O34" s="284"/>
      <c r="P34" s="285"/>
      <c r="Q34" s="28"/>
      <c r="R34" s="224"/>
      <c r="S34" s="225"/>
      <c r="T34" s="226"/>
      <c r="U34" s="31"/>
      <c r="V34" s="1"/>
      <c r="W34" s="1"/>
      <c r="X34" s="1"/>
      <c r="Y34" s="1"/>
      <c r="Z34" s="1"/>
      <c r="AA34" s="1"/>
      <c r="AB34" s="1"/>
      <c r="AC34" s="1"/>
      <c r="AD34" s="1"/>
    </row>
    <row r="35" spans="1:30" s="2" customFormat="1" ht="15.75" hidden="1" x14ac:dyDescent="0.25">
      <c r="A35" s="12"/>
      <c r="B35" s="131" t="s">
        <v>39</v>
      </c>
      <c r="C35" s="56"/>
      <c r="D35" s="61"/>
      <c r="E35" s="12"/>
      <c r="F35" s="174"/>
      <c r="G35" s="173"/>
      <c r="H35" s="12"/>
      <c r="I35" s="174"/>
      <c r="J35" s="173"/>
      <c r="K35" s="157"/>
      <c r="L35" s="174"/>
      <c r="M35" s="173"/>
      <c r="N35" s="157"/>
      <c r="O35" s="284"/>
      <c r="P35" s="285"/>
      <c r="Q35" s="28"/>
      <c r="R35" s="224"/>
      <c r="S35" s="225"/>
      <c r="T35" s="226"/>
      <c r="U35" s="31"/>
      <c r="V35" s="1"/>
      <c r="W35" s="1"/>
      <c r="X35" s="1"/>
      <c r="Y35" s="1"/>
      <c r="Z35" s="1"/>
      <c r="AA35" s="1"/>
      <c r="AB35" s="1"/>
      <c r="AC35" s="1"/>
      <c r="AD35" s="1"/>
    </row>
    <row r="36" spans="1:30" s="2" customFormat="1" ht="15.75" hidden="1" x14ac:dyDescent="0.25">
      <c r="A36" s="12"/>
      <c r="B36" s="132" t="s">
        <v>40</v>
      </c>
      <c r="C36" s="56"/>
      <c r="D36" s="61"/>
      <c r="E36" s="12"/>
      <c r="F36" s="176"/>
      <c r="G36" s="175"/>
      <c r="H36" s="12"/>
      <c r="I36" s="176"/>
      <c r="J36" s="175"/>
      <c r="K36" s="157"/>
      <c r="L36" s="176"/>
      <c r="M36" s="175"/>
      <c r="N36" s="157"/>
      <c r="O36" s="286"/>
      <c r="P36" s="287"/>
      <c r="Q36" s="28"/>
      <c r="R36" s="227"/>
      <c r="S36" s="228"/>
      <c r="T36" s="229"/>
      <c r="U36" s="31"/>
      <c r="V36" s="1"/>
      <c r="W36" s="1"/>
      <c r="X36" s="1"/>
      <c r="Y36" s="1"/>
      <c r="Z36" s="1"/>
      <c r="AA36" s="1"/>
      <c r="AB36" s="1"/>
      <c r="AC36" s="1"/>
      <c r="AD36" s="1"/>
    </row>
    <row r="37" spans="1:30" s="2" customFormat="1" ht="15.75" x14ac:dyDescent="0.25">
      <c r="A37" s="12"/>
      <c r="B37" s="346" t="s">
        <v>219</v>
      </c>
      <c r="C37" s="78"/>
      <c r="D37" s="79"/>
      <c r="E37" s="12"/>
      <c r="F37" s="177">
        <f>F38+F39</f>
        <v>-22200</v>
      </c>
      <c r="G37" s="177">
        <f>G38+G39</f>
        <v>-80125</v>
      </c>
      <c r="H37" s="12"/>
      <c r="I37" s="178"/>
      <c r="J37" s="177"/>
      <c r="K37" s="157"/>
      <c r="L37" s="178"/>
      <c r="M37" s="177"/>
      <c r="N37" s="157"/>
      <c r="O37" s="275">
        <f t="shared" ref="O37:P40" si="2">+ROUND(+F37+I37+L37,0)</f>
        <v>-22200</v>
      </c>
      <c r="P37" s="276">
        <f t="shared" si="2"/>
        <v>-80125</v>
      </c>
      <c r="Q37" s="28"/>
      <c r="R37" s="520" t="s">
        <v>149</v>
      </c>
      <c r="S37" s="521"/>
      <c r="T37" s="522"/>
      <c r="U37" s="31"/>
      <c r="V37" s="1"/>
      <c r="W37" s="1"/>
      <c r="X37" s="1"/>
      <c r="Y37" s="1"/>
      <c r="Z37" s="1"/>
      <c r="AA37" s="1"/>
      <c r="AB37" s="1"/>
      <c r="AC37" s="1"/>
      <c r="AD37" s="1"/>
    </row>
    <row r="38" spans="1:30" s="2" customFormat="1" ht="15.75" x14ac:dyDescent="0.25">
      <c r="A38" s="12"/>
      <c r="B38" s="133" t="s">
        <v>87</v>
      </c>
      <c r="C38" s="96"/>
      <c r="D38" s="97"/>
      <c r="E38" s="12"/>
      <c r="F38" s="180">
        <v>-2843</v>
      </c>
      <c r="G38" s="179">
        <v>-54582</v>
      </c>
      <c r="H38" s="12"/>
      <c r="I38" s="180"/>
      <c r="J38" s="179"/>
      <c r="K38" s="157"/>
      <c r="L38" s="180"/>
      <c r="M38" s="179"/>
      <c r="N38" s="157"/>
      <c r="O38" s="288">
        <f t="shared" si="2"/>
        <v>-2843</v>
      </c>
      <c r="P38" s="319">
        <f t="shared" si="2"/>
        <v>-54582</v>
      </c>
      <c r="Q38" s="28"/>
      <c r="R38" s="523" t="s">
        <v>124</v>
      </c>
      <c r="S38" s="524"/>
      <c r="T38" s="525"/>
      <c r="U38" s="31"/>
      <c r="V38" s="1"/>
      <c r="W38" s="1"/>
      <c r="X38" s="1"/>
      <c r="Y38" s="1"/>
      <c r="Z38" s="1"/>
      <c r="AA38" s="1"/>
      <c r="AB38" s="1"/>
      <c r="AC38" s="1"/>
      <c r="AD38" s="1"/>
    </row>
    <row r="39" spans="1:30" s="2" customFormat="1" ht="15.75" x14ac:dyDescent="0.25">
      <c r="A39" s="12"/>
      <c r="B39" s="134" t="s">
        <v>107</v>
      </c>
      <c r="C39" s="98"/>
      <c r="D39" s="99"/>
      <c r="E39" s="12"/>
      <c r="F39" s="182">
        <v>-19357</v>
      </c>
      <c r="G39" s="181">
        <v>-25543</v>
      </c>
      <c r="H39" s="12"/>
      <c r="I39" s="182"/>
      <c r="J39" s="181"/>
      <c r="K39" s="157"/>
      <c r="L39" s="182"/>
      <c r="M39" s="181"/>
      <c r="N39" s="157"/>
      <c r="O39" s="289">
        <f t="shared" si="2"/>
        <v>-19357</v>
      </c>
      <c r="P39" s="320">
        <f t="shared" si="2"/>
        <v>-25543</v>
      </c>
      <c r="Q39" s="28"/>
      <c r="R39" s="526" t="s">
        <v>125</v>
      </c>
      <c r="S39" s="527"/>
      <c r="T39" s="528"/>
      <c r="U39" s="31"/>
      <c r="V39" s="1"/>
      <c r="W39" s="1"/>
      <c r="X39" s="1"/>
      <c r="Y39" s="1"/>
      <c r="Z39" s="1"/>
      <c r="AA39" s="1"/>
      <c r="AB39" s="1"/>
      <c r="AC39" s="1"/>
      <c r="AD39" s="1"/>
    </row>
    <row r="40" spans="1:30" s="2" customFormat="1" ht="15.75" x14ac:dyDescent="0.25">
      <c r="A40" s="12"/>
      <c r="B40" s="135" t="s">
        <v>88</v>
      </c>
      <c r="C40" s="100"/>
      <c r="D40" s="101"/>
      <c r="E40" s="12"/>
      <c r="F40" s="184"/>
      <c r="G40" s="183"/>
      <c r="H40" s="12"/>
      <c r="I40" s="184"/>
      <c r="J40" s="183"/>
      <c r="K40" s="157"/>
      <c r="L40" s="184"/>
      <c r="M40" s="183"/>
      <c r="N40" s="157"/>
      <c r="O40" s="290">
        <f t="shared" si="2"/>
        <v>0</v>
      </c>
      <c r="P40" s="321">
        <f t="shared" si="2"/>
        <v>0</v>
      </c>
      <c r="Q40" s="28"/>
      <c r="R40" s="529" t="s">
        <v>126</v>
      </c>
      <c r="S40" s="530"/>
      <c r="T40" s="531"/>
      <c r="U40" s="31"/>
      <c r="V40" s="1"/>
      <c r="W40" s="1"/>
      <c r="X40" s="1"/>
      <c r="Y40" s="1"/>
      <c r="Z40" s="1"/>
      <c r="AA40" s="1"/>
      <c r="AB40" s="1"/>
      <c r="AC40" s="1"/>
      <c r="AD40" s="1"/>
    </row>
    <row r="41" spans="1:30" s="2" customFormat="1" ht="6" customHeight="1" x14ac:dyDescent="0.25">
      <c r="A41" s="12"/>
      <c r="B41" s="94"/>
      <c r="C41" s="95"/>
      <c r="D41" s="59"/>
      <c r="E41" s="12"/>
      <c r="F41" s="168"/>
      <c r="G41" s="158"/>
      <c r="H41" s="12"/>
      <c r="I41" s="168"/>
      <c r="J41" s="158"/>
      <c r="K41" s="157"/>
      <c r="L41" s="168"/>
      <c r="M41" s="158"/>
      <c r="N41" s="157"/>
      <c r="O41" s="279"/>
      <c r="P41" s="272"/>
      <c r="Q41" s="28"/>
      <c r="R41" s="230"/>
      <c r="S41" s="231"/>
      <c r="T41" s="232"/>
      <c r="U41" s="31"/>
      <c r="V41" s="1"/>
      <c r="W41" s="1"/>
      <c r="X41" s="1"/>
      <c r="Y41" s="1"/>
      <c r="Z41" s="1"/>
      <c r="AA41" s="1"/>
      <c r="AB41" s="1"/>
      <c r="AC41" s="1"/>
      <c r="AD41" s="1"/>
    </row>
    <row r="42" spans="1:30" s="2" customFormat="1" ht="15.75" x14ac:dyDescent="0.25">
      <c r="A42" s="12"/>
      <c r="B42" s="77" t="s">
        <v>42</v>
      </c>
      <c r="C42" s="78"/>
      <c r="D42" s="79"/>
      <c r="E42" s="12"/>
      <c r="F42" s="178"/>
      <c r="G42" s="177"/>
      <c r="H42" s="12"/>
      <c r="I42" s="178"/>
      <c r="J42" s="177"/>
      <c r="K42" s="157"/>
      <c r="L42" s="178"/>
      <c r="M42" s="177"/>
      <c r="N42" s="157"/>
      <c r="O42" s="275">
        <f>+ROUND(+F42+I42+L42,0)</f>
        <v>0</v>
      </c>
      <c r="P42" s="276">
        <f>+ROUND(+G42+J42+M42,0)</f>
        <v>0</v>
      </c>
      <c r="Q42" s="28"/>
      <c r="R42" s="520" t="s">
        <v>150</v>
      </c>
      <c r="S42" s="521"/>
      <c r="T42" s="522"/>
      <c r="U42" s="31"/>
      <c r="V42" s="1"/>
      <c r="W42" s="1"/>
      <c r="X42" s="1"/>
      <c r="Y42" s="1"/>
      <c r="Z42" s="1"/>
      <c r="AA42" s="1"/>
      <c r="AB42" s="1"/>
      <c r="AC42" s="1"/>
      <c r="AD42" s="1"/>
    </row>
    <row r="43" spans="1:30" s="2" customFormat="1" ht="15.75" x14ac:dyDescent="0.25">
      <c r="A43" s="12"/>
      <c r="B43" s="127" t="s">
        <v>20</v>
      </c>
      <c r="C43" s="54"/>
      <c r="D43" s="58"/>
      <c r="E43" s="12"/>
      <c r="F43" s="167"/>
      <c r="G43" s="156"/>
      <c r="H43" s="12"/>
      <c r="I43" s="167"/>
      <c r="J43" s="156"/>
      <c r="K43" s="157"/>
      <c r="L43" s="167"/>
      <c r="M43" s="156"/>
      <c r="N43" s="157"/>
      <c r="O43" s="277"/>
      <c r="P43" s="270"/>
      <c r="Q43" s="28"/>
      <c r="R43" s="127" t="s">
        <v>20</v>
      </c>
      <c r="S43" s="54"/>
      <c r="T43" s="58"/>
      <c r="U43" s="31"/>
      <c r="V43" s="1"/>
      <c r="W43" s="1"/>
      <c r="X43" s="1"/>
      <c r="Y43" s="1"/>
      <c r="Z43" s="1"/>
      <c r="AA43" s="1"/>
      <c r="AB43" s="1"/>
      <c r="AC43" s="1"/>
      <c r="AD43" s="1"/>
    </row>
    <row r="44" spans="1:30" s="2" customFormat="1" ht="15.75" x14ac:dyDescent="0.25">
      <c r="A44" s="12"/>
      <c r="B44" s="128" t="s">
        <v>21</v>
      </c>
      <c r="C44" s="89"/>
      <c r="D44" s="90"/>
      <c r="E44" s="12"/>
      <c r="F44" s="160"/>
      <c r="G44" s="159"/>
      <c r="H44" s="12"/>
      <c r="I44" s="160">
        <f>813159+29544</f>
        <v>842703</v>
      </c>
      <c r="J44" s="159">
        <v>617177</v>
      </c>
      <c r="K44" s="157"/>
      <c r="L44" s="160"/>
      <c r="M44" s="159"/>
      <c r="N44" s="157"/>
      <c r="O44" s="278">
        <f t="shared" ref="O44:P47" si="3">+ROUND(+F44+I44+L44,0)</f>
        <v>842703</v>
      </c>
      <c r="P44" s="291">
        <f t="shared" si="3"/>
        <v>617177</v>
      </c>
      <c r="Q44" s="28"/>
      <c r="R44" s="500" t="s">
        <v>127</v>
      </c>
      <c r="S44" s="501"/>
      <c r="T44" s="502"/>
      <c r="U44" s="31"/>
      <c r="V44" s="1"/>
      <c r="W44" s="1"/>
      <c r="X44" s="1"/>
      <c r="Y44" s="1"/>
      <c r="Z44" s="1"/>
      <c r="AA44" s="1"/>
      <c r="AB44" s="1"/>
      <c r="AC44" s="1"/>
      <c r="AD44" s="1"/>
    </row>
    <row r="45" spans="1:30" s="2" customFormat="1" ht="15.75" x14ac:dyDescent="0.25">
      <c r="A45" s="12"/>
      <c r="B45" s="123" t="s">
        <v>22</v>
      </c>
      <c r="C45" s="85"/>
      <c r="D45" s="86"/>
      <c r="E45" s="12"/>
      <c r="F45" s="162"/>
      <c r="G45" s="161"/>
      <c r="H45" s="12"/>
      <c r="I45" s="162"/>
      <c r="J45" s="161"/>
      <c r="K45" s="157"/>
      <c r="L45" s="162"/>
      <c r="M45" s="161"/>
      <c r="N45" s="157"/>
      <c r="O45" s="273">
        <f t="shared" si="3"/>
        <v>0</v>
      </c>
      <c r="P45" s="318">
        <f t="shared" si="3"/>
        <v>0</v>
      </c>
      <c r="Q45" s="28"/>
      <c r="R45" s="511" t="s">
        <v>128</v>
      </c>
      <c r="S45" s="512"/>
      <c r="T45" s="513"/>
      <c r="U45" s="31"/>
      <c r="V45" s="1"/>
      <c r="W45" s="1"/>
      <c r="X45" s="1"/>
      <c r="Y45" s="1"/>
      <c r="Z45" s="1"/>
      <c r="AA45" s="1"/>
      <c r="AB45" s="1"/>
      <c r="AC45" s="1"/>
      <c r="AD45" s="1"/>
    </row>
    <row r="46" spans="1:30" s="2" customFormat="1" ht="15.75" x14ac:dyDescent="0.25">
      <c r="A46" s="12"/>
      <c r="B46" s="344" t="s">
        <v>214</v>
      </c>
      <c r="C46" s="85"/>
      <c r="D46" s="86"/>
      <c r="E46" s="12"/>
      <c r="F46" s="162"/>
      <c r="G46" s="161"/>
      <c r="H46" s="12"/>
      <c r="I46" s="162"/>
      <c r="J46" s="161"/>
      <c r="K46" s="157"/>
      <c r="L46" s="162"/>
      <c r="M46" s="161"/>
      <c r="N46" s="157"/>
      <c r="O46" s="273">
        <f t="shared" si="3"/>
        <v>0</v>
      </c>
      <c r="P46" s="318">
        <f t="shared" si="3"/>
        <v>0</v>
      </c>
      <c r="Q46" s="28"/>
      <c r="R46" s="511" t="s">
        <v>129</v>
      </c>
      <c r="S46" s="512"/>
      <c r="T46" s="513"/>
      <c r="U46" s="31"/>
      <c r="V46" s="1"/>
      <c r="W46" s="1"/>
      <c r="X46" s="1"/>
      <c r="Y46" s="1"/>
      <c r="Z46" s="1"/>
      <c r="AA46" s="1"/>
      <c r="AB46" s="1"/>
      <c r="AC46" s="1"/>
      <c r="AD46" s="1"/>
    </row>
    <row r="47" spans="1:30" s="2" customFormat="1" ht="15.75" x14ac:dyDescent="0.25">
      <c r="A47" s="12"/>
      <c r="B47" s="124" t="s">
        <v>23</v>
      </c>
      <c r="C47" s="87"/>
      <c r="D47" s="88"/>
      <c r="E47" s="12"/>
      <c r="F47" s="164">
        <v>10000</v>
      </c>
      <c r="G47" s="163">
        <v>5000</v>
      </c>
      <c r="H47" s="12"/>
      <c r="I47" s="164"/>
      <c r="J47" s="163"/>
      <c r="K47" s="157"/>
      <c r="L47" s="164"/>
      <c r="M47" s="163"/>
      <c r="N47" s="157"/>
      <c r="O47" s="274">
        <f t="shared" si="3"/>
        <v>10000</v>
      </c>
      <c r="P47" s="297">
        <f t="shared" si="3"/>
        <v>5000</v>
      </c>
      <c r="Q47" s="28"/>
      <c r="R47" s="517" t="s">
        <v>130</v>
      </c>
      <c r="S47" s="518"/>
      <c r="T47" s="519"/>
      <c r="U47" s="31"/>
      <c r="V47" s="1"/>
      <c r="W47" s="1"/>
      <c r="X47" s="1"/>
      <c r="Y47" s="1"/>
      <c r="Z47" s="1"/>
      <c r="AA47" s="1"/>
      <c r="AB47" s="1"/>
      <c r="AC47" s="1"/>
      <c r="AD47" s="1"/>
    </row>
    <row r="48" spans="1:30" s="2" customFormat="1" ht="15.75" x14ac:dyDescent="0.25">
      <c r="A48" s="12"/>
      <c r="B48" s="77" t="s">
        <v>96</v>
      </c>
      <c r="C48" s="78"/>
      <c r="D48" s="79"/>
      <c r="E48" s="12"/>
      <c r="F48" s="166">
        <f>+ROUND(+SUM(F44:F47),0)</f>
        <v>10000</v>
      </c>
      <c r="G48" s="165">
        <f>+ROUND(+SUM(G44:G47),0)</f>
        <v>5000</v>
      </c>
      <c r="H48" s="12"/>
      <c r="I48" s="166">
        <f>+ROUND(+SUM(I44:I47),0)</f>
        <v>842703</v>
      </c>
      <c r="J48" s="165">
        <f>+ROUND(+SUM(J44:J47),0)</f>
        <v>617177</v>
      </c>
      <c r="K48" s="157"/>
      <c r="L48" s="166">
        <f>+ROUND(+SUM(L44:L47),0)</f>
        <v>0</v>
      </c>
      <c r="M48" s="165">
        <f>+ROUND(+SUM(M44:M47),0)</f>
        <v>0</v>
      </c>
      <c r="N48" s="157"/>
      <c r="O48" s="275">
        <f>+ROUND(+SUM(O44:O47),0)</f>
        <v>852703</v>
      </c>
      <c r="P48" s="276">
        <f>+ROUND(+SUM(P44:P47),0)</f>
        <v>622177</v>
      </c>
      <c r="Q48" s="28"/>
      <c r="R48" s="520" t="s">
        <v>151</v>
      </c>
      <c r="S48" s="521"/>
      <c r="T48" s="522"/>
      <c r="U48" s="31"/>
      <c r="V48" s="1"/>
      <c r="W48" s="1"/>
      <c r="X48" s="1"/>
      <c r="Y48" s="1"/>
      <c r="Z48" s="1"/>
      <c r="AA48" s="1"/>
      <c r="AB48" s="1"/>
      <c r="AC48" s="1"/>
      <c r="AD48" s="1"/>
    </row>
    <row r="49" spans="1:30" s="2" customFormat="1" ht="6" customHeight="1" x14ac:dyDescent="0.25">
      <c r="A49" s="12"/>
      <c r="B49" s="113"/>
      <c r="C49" s="92"/>
      <c r="D49" s="93"/>
      <c r="E49" s="12"/>
      <c r="F49" s="186"/>
      <c r="G49" s="185"/>
      <c r="H49" s="12"/>
      <c r="I49" s="186"/>
      <c r="J49" s="185"/>
      <c r="K49" s="157"/>
      <c r="L49" s="186"/>
      <c r="M49" s="185"/>
      <c r="N49" s="157"/>
      <c r="O49" s="278"/>
      <c r="P49" s="291"/>
      <c r="Q49" s="28"/>
      <c r="R49" s="233"/>
      <c r="S49" s="234"/>
      <c r="T49" s="235"/>
      <c r="U49" s="31"/>
      <c r="V49" s="1"/>
      <c r="W49" s="1"/>
      <c r="X49" s="1"/>
      <c r="Y49" s="1"/>
      <c r="Z49" s="1"/>
      <c r="AA49" s="1"/>
      <c r="AB49" s="1"/>
      <c r="AC49" s="1"/>
      <c r="AD49" s="1"/>
    </row>
    <row r="50" spans="1:30" s="2" customFormat="1" ht="16.5" thickBot="1" x14ac:dyDescent="0.3">
      <c r="A50" s="12"/>
      <c r="B50" s="136" t="s">
        <v>71</v>
      </c>
      <c r="C50" s="114"/>
      <c r="D50" s="115"/>
      <c r="E50" s="12"/>
      <c r="F50" s="188">
        <f>+ROUND(F25+F30+F37+F42+F48,0)</f>
        <v>870007</v>
      </c>
      <c r="G50" s="187">
        <f>+ROUND(G25+G30+G37+G42+G48,0)</f>
        <v>2933559</v>
      </c>
      <c r="H50" s="12"/>
      <c r="I50" s="188">
        <f>+ROUND(I25+I30+I37+I42+I48,0)</f>
        <v>842412</v>
      </c>
      <c r="J50" s="187">
        <f>+ROUND(J25+J30+J37+J42+J48,0)</f>
        <v>616033</v>
      </c>
      <c r="K50" s="157"/>
      <c r="L50" s="188">
        <f>+ROUND(L25+L30+L37+L42+L48,0)</f>
        <v>0</v>
      </c>
      <c r="M50" s="187">
        <f>+ROUND(M25+M30+M37+M42+M48,0)</f>
        <v>0</v>
      </c>
      <c r="N50" s="157"/>
      <c r="O50" s="292">
        <f>+ROUND(O25+O30+O37+O42+O48,0)</f>
        <v>1712419</v>
      </c>
      <c r="P50" s="293">
        <f>+ROUND(P25+P30+P37+P42+P48,0)</f>
        <v>3549592</v>
      </c>
      <c r="Q50" s="45"/>
      <c r="R50" s="532" t="s">
        <v>152</v>
      </c>
      <c r="S50" s="533"/>
      <c r="T50" s="534"/>
      <c r="U50" s="31"/>
      <c r="V50" s="1"/>
      <c r="W50" s="1"/>
      <c r="X50" s="1"/>
      <c r="Y50" s="1"/>
      <c r="Z50" s="1"/>
      <c r="AA50" s="1"/>
      <c r="AB50" s="1"/>
      <c r="AC50" s="1"/>
      <c r="AD50" s="1"/>
    </row>
    <row r="51" spans="1:30" s="2" customFormat="1" ht="15.75" x14ac:dyDescent="0.25">
      <c r="A51" s="12"/>
      <c r="B51" s="125" t="s">
        <v>46</v>
      </c>
      <c r="C51" s="69"/>
      <c r="D51" s="70"/>
      <c r="E51" s="12"/>
      <c r="F51" s="168"/>
      <c r="G51" s="158"/>
      <c r="H51" s="12"/>
      <c r="I51" s="168"/>
      <c r="J51" s="158"/>
      <c r="K51" s="157"/>
      <c r="L51" s="168"/>
      <c r="M51" s="158"/>
      <c r="N51" s="157"/>
      <c r="O51" s="279"/>
      <c r="P51" s="272"/>
      <c r="Q51" s="28"/>
      <c r="R51" s="125" t="s">
        <v>46</v>
      </c>
      <c r="S51" s="69"/>
      <c r="T51" s="70"/>
      <c r="U51" s="31"/>
      <c r="V51" s="1"/>
      <c r="W51" s="1"/>
      <c r="X51" s="1"/>
      <c r="Y51" s="1"/>
      <c r="Z51" s="1"/>
      <c r="AA51" s="1"/>
      <c r="AB51" s="1"/>
      <c r="AC51" s="1"/>
      <c r="AD51" s="1"/>
    </row>
    <row r="52" spans="1:30" s="2" customFormat="1" ht="15.75" x14ac:dyDescent="0.25">
      <c r="A52" s="12"/>
      <c r="B52" s="127" t="s">
        <v>33</v>
      </c>
      <c r="C52" s="54"/>
      <c r="D52" s="58"/>
      <c r="E52" s="12"/>
      <c r="F52" s="168"/>
      <c r="G52" s="158"/>
      <c r="H52" s="12"/>
      <c r="I52" s="168"/>
      <c r="J52" s="158"/>
      <c r="K52" s="157"/>
      <c r="L52" s="168"/>
      <c r="M52" s="158"/>
      <c r="N52" s="157"/>
      <c r="O52" s="279"/>
      <c r="P52" s="272"/>
      <c r="Q52" s="28"/>
      <c r="R52" s="127" t="s">
        <v>33</v>
      </c>
      <c r="S52" s="54"/>
      <c r="T52" s="58"/>
      <c r="U52" s="31"/>
      <c r="V52" s="1"/>
      <c r="W52" s="1"/>
      <c r="X52" s="1"/>
      <c r="Y52" s="1"/>
      <c r="Z52" s="1"/>
      <c r="AA52" s="1"/>
      <c r="AB52" s="1"/>
      <c r="AC52" s="1"/>
      <c r="AD52" s="1"/>
    </row>
    <row r="53" spans="1:30" s="2" customFormat="1" ht="15.75" x14ac:dyDescent="0.25">
      <c r="A53" s="12"/>
      <c r="B53" s="128" t="s">
        <v>51</v>
      </c>
      <c r="C53" s="89"/>
      <c r="D53" s="90"/>
      <c r="E53" s="12"/>
      <c r="F53" s="190">
        <v>698990</v>
      </c>
      <c r="G53" s="189">
        <v>2121642</v>
      </c>
      <c r="H53" s="12"/>
      <c r="I53" s="190">
        <f>28524+20942</f>
        <v>49466</v>
      </c>
      <c r="J53" s="189">
        <v>321464</v>
      </c>
      <c r="K53" s="157"/>
      <c r="L53" s="190"/>
      <c r="M53" s="189"/>
      <c r="N53" s="157"/>
      <c r="O53" s="279">
        <f t="shared" ref="O53:P57" si="4">+ROUND(+F53+I53+L53,0)</f>
        <v>748456</v>
      </c>
      <c r="P53" s="272">
        <f t="shared" si="4"/>
        <v>2443106</v>
      </c>
      <c r="Q53" s="28"/>
      <c r="R53" s="500" t="s">
        <v>153</v>
      </c>
      <c r="S53" s="501"/>
      <c r="T53" s="502"/>
      <c r="U53" s="31"/>
      <c r="V53" s="1"/>
      <c r="W53" s="1"/>
      <c r="X53" s="1"/>
      <c r="Y53" s="1"/>
      <c r="Z53" s="1"/>
      <c r="AA53" s="1"/>
      <c r="AB53" s="1"/>
      <c r="AC53" s="1"/>
      <c r="AD53" s="1"/>
    </row>
    <row r="54" spans="1:30" s="2" customFormat="1" ht="15.75" x14ac:dyDescent="0.25">
      <c r="A54" s="12"/>
      <c r="B54" s="123" t="s">
        <v>43</v>
      </c>
      <c r="C54" s="85"/>
      <c r="D54" s="86"/>
      <c r="E54" s="12"/>
      <c r="F54" s="164">
        <v>1909</v>
      </c>
      <c r="G54" s="163">
        <v>17459</v>
      </c>
      <c r="H54" s="12"/>
      <c r="I54" s="164">
        <f>47+122</f>
        <v>169</v>
      </c>
      <c r="J54" s="163">
        <v>1018</v>
      </c>
      <c r="K54" s="157"/>
      <c r="L54" s="164"/>
      <c r="M54" s="163"/>
      <c r="N54" s="157"/>
      <c r="O54" s="274">
        <f t="shared" si="4"/>
        <v>2078</v>
      </c>
      <c r="P54" s="297">
        <f t="shared" si="4"/>
        <v>18477</v>
      </c>
      <c r="Q54" s="28"/>
      <c r="R54" s="511" t="s">
        <v>131</v>
      </c>
      <c r="S54" s="512"/>
      <c r="T54" s="513"/>
      <c r="U54" s="31"/>
      <c r="V54" s="1"/>
      <c r="W54" s="1"/>
      <c r="X54" s="1"/>
      <c r="Y54" s="1"/>
      <c r="Z54" s="1"/>
      <c r="AA54" s="1"/>
      <c r="AB54" s="1"/>
      <c r="AC54" s="1"/>
      <c r="AD54" s="1"/>
    </row>
    <row r="55" spans="1:30" s="2" customFormat="1" ht="15.75" x14ac:dyDescent="0.25">
      <c r="A55" s="12"/>
      <c r="B55" s="123" t="s">
        <v>54</v>
      </c>
      <c r="C55" s="85"/>
      <c r="D55" s="86"/>
      <c r="E55" s="12"/>
      <c r="F55" s="164">
        <v>113875</v>
      </c>
      <c r="G55" s="163">
        <v>102992</v>
      </c>
      <c r="H55" s="12"/>
      <c r="I55" s="164"/>
      <c r="J55" s="163"/>
      <c r="K55" s="157"/>
      <c r="L55" s="164"/>
      <c r="M55" s="163"/>
      <c r="N55" s="157"/>
      <c r="O55" s="274">
        <f t="shared" si="4"/>
        <v>113875</v>
      </c>
      <c r="P55" s="297">
        <f t="shared" si="4"/>
        <v>102992</v>
      </c>
      <c r="Q55" s="28"/>
      <c r="R55" s="511" t="s">
        <v>132</v>
      </c>
      <c r="S55" s="512"/>
      <c r="T55" s="513"/>
      <c r="U55" s="31"/>
      <c r="V55" s="1"/>
      <c r="W55" s="1"/>
      <c r="X55" s="1"/>
      <c r="Y55" s="1"/>
      <c r="Z55" s="1"/>
      <c r="AA55" s="1"/>
      <c r="AB55" s="1"/>
      <c r="AC55" s="1"/>
      <c r="AD55" s="1"/>
    </row>
    <row r="56" spans="1:30" s="2" customFormat="1" ht="15.75" x14ac:dyDescent="0.25">
      <c r="A56" s="12"/>
      <c r="B56" s="123" t="s">
        <v>24</v>
      </c>
      <c r="C56" s="85"/>
      <c r="D56" s="86"/>
      <c r="E56" s="12"/>
      <c r="F56" s="164">
        <v>2023034</v>
      </c>
      <c r="G56" s="163">
        <v>8819636</v>
      </c>
      <c r="H56" s="12"/>
      <c r="I56" s="164">
        <f>73207+24013+6254</f>
        <v>103474</v>
      </c>
      <c r="J56" s="163">
        <v>454199</v>
      </c>
      <c r="K56" s="157"/>
      <c r="L56" s="164"/>
      <c r="M56" s="163"/>
      <c r="N56" s="157"/>
      <c r="O56" s="274">
        <f t="shared" si="4"/>
        <v>2126508</v>
      </c>
      <c r="P56" s="297">
        <f t="shared" si="4"/>
        <v>9273835</v>
      </c>
      <c r="Q56" s="28"/>
      <c r="R56" s="511" t="s">
        <v>133</v>
      </c>
      <c r="S56" s="512"/>
      <c r="T56" s="513"/>
      <c r="U56" s="31"/>
      <c r="V56" s="1"/>
      <c r="W56" s="1"/>
      <c r="X56" s="1"/>
      <c r="Y56" s="1"/>
      <c r="Z56" s="1"/>
      <c r="AA56" s="1"/>
      <c r="AB56" s="1"/>
      <c r="AC56" s="1"/>
      <c r="AD56" s="1"/>
    </row>
    <row r="57" spans="1:30" s="2" customFormat="1" ht="15.75" x14ac:dyDescent="0.25">
      <c r="A57" s="12"/>
      <c r="B57" s="124" t="s">
        <v>25</v>
      </c>
      <c r="C57" s="87"/>
      <c r="D57" s="88"/>
      <c r="E57" s="12"/>
      <c r="F57" s="164">
        <v>346349</v>
      </c>
      <c r="G57" s="163">
        <v>1513032</v>
      </c>
      <c r="H57" s="12"/>
      <c r="I57" s="164">
        <f>1990+1435+1087</f>
        <v>4512</v>
      </c>
      <c r="J57" s="163">
        <v>23537</v>
      </c>
      <c r="K57" s="157"/>
      <c r="L57" s="164"/>
      <c r="M57" s="163"/>
      <c r="N57" s="157"/>
      <c r="O57" s="274">
        <f t="shared" si="4"/>
        <v>350861</v>
      </c>
      <c r="P57" s="297">
        <f t="shared" si="4"/>
        <v>1536569</v>
      </c>
      <c r="Q57" s="28"/>
      <c r="R57" s="517" t="s">
        <v>134</v>
      </c>
      <c r="S57" s="518"/>
      <c r="T57" s="519"/>
      <c r="U57" s="31"/>
      <c r="V57" s="1"/>
      <c r="W57" s="1"/>
      <c r="X57" s="1"/>
      <c r="Y57" s="1"/>
      <c r="Z57" s="1"/>
      <c r="AA57" s="1"/>
      <c r="AB57" s="1"/>
      <c r="AC57" s="1"/>
      <c r="AD57" s="1"/>
    </row>
    <row r="58" spans="1:30" s="2" customFormat="1" ht="15.75" x14ac:dyDescent="0.25">
      <c r="A58" s="12"/>
      <c r="B58" s="80" t="s">
        <v>97</v>
      </c>
      <c r="C58" s="81"/>
      <c r="D58" s="82"/>
      <c r="E58" s="12"/>
      <c r="F58" s="192">
        <f>+ROUND(+SUM(F53:F57),0)</f>
        <v>3184157</v>
      </c>
      <c r="G58" s="191">
        <f>+ROUND(+SUM(G53:G57),0)</f>
        <v>12574761</v>
      </c>
      <c r="H58" s="12"/>
      <c r="I58" s="192">
        <f>+ROUND(+SUM(I53:I57),0)</f>
        <v>157621</v>
      </c>
      <c r="J58" s="191">
        <f>+ROUND(+SUM(J53:J57),0)</f>
        <v>800218</v>
      </c>
      <c r="K58" s="157"/>
      <c r="L58" s="192">
        <f>+ROUND(+SUM(L53:L57),0)</f>
        <v>0</v>
      </c>
      <c r="M58" s="191">
        <f>+ROUND(+SUM(M53:M57),0)</f>
        <v>0</v>
      </c>
      <c r="N58" s="157"/>
      <c r="O58" s="294">
        <f>+ROUND(+SUM(O53:O57),0)</f>
        <v>3341778</v>
      </c>
      <c r="P58" s="295">
        <f>+ROUND(+SUM(P53:P57),0)</f>
        <v>13374979</v>
      </c>
      <c r="Q58" s="28"/>
      <c r="R58" s="520" t="s">
        <v>154</v>
      </c>
      <c r="S58" s="521"/>
      <c r="T58" s="522"/>
      <c r="U58" s="31"/>
      <c r="V58" s="1"/>
      <c r="W58" s="1"/>
      <c r="X58" s="1"/>
      <c r="Y58" s="1"/>
      <c r="Z58" s="1"/>
      <c r="AA58" s="1"/>
      <c r="AB58" s="1"/>
      <c r="AC58" s="1"/>
      <c r="AD58" s="1"/>
    </row>
    <row r="59" spans="1:30" s="2" customFormat="1" ht="15.75" x14ac:dyDescent="0.25">
      <c r="A59" s="12"/>
      <c r="B59" s="127" t="s">
        <v>44</v>
      </c>
      <c r="C59" s="54"/>
      <c r="D59" s="58"/>
      <c r="E59" s="12"/>
      <c r="F59" s="168"/>
      <c r="G59" s="158"/>
      <c r="H59" s="12"/>
      <c r="I59" s="168"/>
      <c r="J59" s="158"/>
      <c r="K59" s="157"/>
      <c r="L59" s="168"/>
      <c r="M59" s="158"/>
      <c r="N59" s="157"/>
      <c r="O59" s="279"/>
      <c r="P59" s="272"/>
      <c r="Q59" s="28"/>
      <c r="R59" s="127" t="s">
        <v>44</v>
      </c>
      <c r="S59" s="54"/>
      <c r="T59" s="58"/>
      <c r="U59" s="31"/>
      <c r="V59" s="1"/>
      <c r="W59" s="1"/>
      <c r="X59" s="1"/>
      <c r="Y59" s="1"/>
      <c r="Z59" s="1"/>
      <c r="AA59" s="1"/>
      <c r="AB59" s="1"/>
      <c r="AC59" s="1"/>
      <c r="AD59" s="1"/>
    </row>
    <row r="60" spans="1:30" s="2" customFormat="1" ht="15.75" x14ac:dyDescent="0.25">
      <c r="A60" s="12"/>
      <c r="B60" s="128" t="s">
        <v>89</v>
      </c>
      <c r="C60" s="89"/>
      <c r="D60" s="90"/>
      <c r="E60" s="12"/>
      <c r="F60" s="190"/>
      <c r="G60" s="189"/>
      <c r="H60" s="12"/>
      <c r="I60" s="190"/>
      <c r="J60" s="189"/>
      <c r="K60" s="157"/>
      <c r="L60" s="190"/>
      <c r="M60" s="189"/>
      <c r="N60" s="157"/>
      <c r="O60" s="279">
        <f t="shared" ref="O60:P64" si="5">+ROUND(+F60+I60+L60,0)</f>
        <v>0</v>
      </c>
      <c r="P60" s="272">
        <f t="shared" si="5"/>
        <v>0</v>
      </c>
      <c r="Q60" s="28"/>
      <c r="R60" s="500" t="s">
        <v>135</v>
      </c>
      <c r="S60" s="501"/>
      <c r="T60" s="502"/>
      <c r="U60" s="31"/>
      <c r="V60" s="1"/>
      <c r="W60" s="1"/>
      <c r="X60" s="1"/>
      <c r="Y60" s="1"/>
      <c r="Z60" s="1"/>
      <c r="AA60" s="1"/>
      <c r="AB60" s="1"/>
      <c r="AC60" s="1"/>
      <c r="AD60" s="1"/>
    </row>
    <row r="61" spans="1:30" s="2" customFormat="1" ht="15.75" x14ac:dyDescent="0.25">
      <c r="A61" s="12"/>
      <c r="B61" s="123" t="s">
        <v>90</v>
      </c>
      <c r="C61" s="85"/>
      <c r="D61" s="86"/>
      <c r="E61" s="12"/>
      <c r="F61" s="164">
        <v>167043</v>
      </c>
      <c r="G61" s="163">
        <v>430674</v>
      </c>
      <c r="H61" s="12"/>
      <c r="I61" s="164"/>
      <c r="J61" s="163">
        <v>8914</v>
      </c>
      <c r="K61" s="157"/>
      <c r="L61" s="164"/>
      <c r="M61" s="163"/>
      <c r="N61" s="157"/>
      <c r="O61" s="274">
        <f t="shared" si="5"/>
        <v>167043</v>
      </c>
      <c r="P61" s="297">
        <f t="shared" si="5"/>
        <v>439588</v>
      </c>
      <c r="Q61" s="28"/>
      <c r="R61" s="511" t="s">
        <v>136</v>
      </c>
      <c r="S61" s="512"/>
      <c r="T61" s="513"/>
      <c r="U61" s="31"/>
      <c r="V61" s="1"/>
      <c r="W61" s="1"/>
      <c r="X61" s="1"/>
      <c r="Y61" s="1"/>
      <c r="Z61" s="1"/>
      <c r="AA61" s="1"/>
      <c r="AB61" s="1"/>
      <c r="AC61" s="1"/>
      <c r="AD61" s="1"/>
    </row>
    <row r="62" spans="1:30" s="2" customFormat="1" ht="15.75" x14ac:dyDescent="0.25">
      <c r="A62" s="12"/>
      <c r="B62" s="123" t="s">
        <v>91</v>
      </c>
      <c r="C62" s="85"/>
      <c r="D62" s="86"/>
      <c r="E62" s="12"/>
      <c r="F62" s="164">
        <v>562</v>
      </c>
      <c r="G62" s="163">
        <v>26957</v>
      </c>
      <c r="H62" s="12"/>
      <c r="I62" s="164"/>
      <c r="J62" s="163">
        <v>84300</v>
      </c>
      <c r="K62" s="157"/>
      <c r="L62" s="164"/>
      <c r="M62" s="163"/>
      <c r="N62" s="157"/>
      <c r="O62" s="274">
        <f t="shared" si="5"/>
        <v>562</v>
      </c>
      <c r="P62" s="297">
        <f t="shared" si="5"/>
        <v>111257</v>
      </c>
      <c r="Q62" s="28"/>
      <c r="R62" s="511" t="s">
        <v>137</v>
      </c>
      <c r="S62" s="512"/>
      <c r="T62" s="513"/>
      <c r="U62" s="31"/>
      <c r="V62" s="1"/>
      <c r="W62" s="1"/>
      <c r="X62" s="1"/>
      <c r="Y62" s="1"/>
      <c r="Z62" s="1"/>
      <c r="AA62" s="1"/>
      <c r="AB62" s="1"/>
      <c r="AC62" s="1"/>
      <c r="AD62" s="1"/>
    </row>
    <row r="63" spans="1:30" s="2" customFormat="1" ht="15.75" x14ac:dyDescent="0.25">
      <c r="A63" s="12"/>
      <c r="B63" s="124" t="s">
        <v>215</v>
      </c>
      <c r="C63" s="87"/>
      <c r="D63" s="88"/>
      <c r="E63" s="12"/>
      <c r="F63" s="194"/>
      <c r="G63" s="193"/>
      <c r="H63" s="12"/>
      <c r="I63" s="194"/>
      <c r="J63" s="193"/>
      <c r="K63" s="157"/>
      <c r="L63" s="194"/>
      <c r="M63" s="193"/>
      <c r="N63" s="157"/>
      <c r="O63" s="296">
        <f t="shared" si="5"/>
        <v>0</v>
      </c>
      <c r="P63" s="322">
        <f t="shared" si="5"/>
        <v>0</v>
      </c>
      <c r="Q63" s="28"/>
      <c r="R63" s="517" t="s">
        <v>155</v>
      </c>
      <c r="S63" s="518"/>
      <c r="T63" s="519"/>
      <c r="U63" s="31"/>
      <c r="V63" s="1"/>
      <c r="W63" s="1"/>
      <c r="X63" s="1"/>
      <c r="Y63" s="1"/>
      <c r="Z63" s="1"/>
      <c r="AA63" s="1"/>
      <c r="AB63" s="1"/>
      <c r="AC63" s="1"/>
      <c r="AD63" s="1"/>
    </row>
    <row r="64" spans="1:30" s="2" customFormat="1" ht="15.75" x14ac:dyDescent="0.25">
      <c r="A64" s="12"/>
      <c r="B64" s="137" t="s">
        <v>77</v>
      </c>
      <c r="C64" s="105"/>
      <c r="D64" s="106"/>
      <c r="E64" s="12"/>
      <c r="F64" s="196"/>
      <c r="G64" s="195"/>
      <c r="H64" s="12"/>
      <c r="I64" s="196"/>
      <c r="J64" s="195"/>
      <c r="K64" s="157"/>
      <c r="L64" s="196"/>
      <c r="M64" s="195"/>
      <c r="N64" s="157"/>
      <c r="O64" s="324">
        <f t="shared" si="5"/>
        <v>0</v>
      </c>
      <c r="P64" s="323">
        <f t="shared" si="5"/>
        <v>0</v>
      </c>
      <c r="Q64" s="28"/>
      <c r="R64" s="236" t="s">
        <v>156</v>
      </c>
      <c r="S64" s="237"/>
      <c r="T64" s="238"/>
      <c r="U64" s="31"/>
      <c r="V64" s="1"/>
      <c r="W64" s="1"/>
      <c r="X64" s="1"/>
      <c r="Y64" s="1"/>
      <c r="Z64" s="1"/>
      <c r="AA64" s="1"/>
      <c r="AB64" s="1"/>
      <c r="AC64" s="1"/>
      <c r="AD64" s="1"/>
    </row>
    <row r="65" spans="1:30" s="2" customFormat="1" ht="15.75" x14ac:dyDescent="0.25">
      <c r="A65" s="12"/>
      <c r="B65" s="80" t="s">
        <v>98</v>
      </c>
      <c r="C65" s="81"/>
      <c r="D65" s="82"/>
      <c r="E65" s="12"/>
      <c r="F65" s="192">
        <f>+ROUND(+SUM(F60:F63),0)</f>
        <v>167605</v>
      </c>
      <c r="G65" s="191">
        <f>+ROUND(+SUM(G60:G63),0)</f>
        <v>457631</v>
      </c>
      <c r="H65" s="12"/>
      <c r="I65" s="192">
        <f>+ROUND(+SUM(I60:I63),0)</f>
        <v>0</v>
      </c>
      <c r="J65" s="191">
        <f>+ROUND(+SUM(J60:J63),0)</f>
        <v>93214</v>
      </c>
      <c r="K65" s="157"/>
      <c r="L65" s="192">
        <f>+ROUND(+SUM(L60:L63),0)</f>
        <v>0</v>
      </c>
      <c r="M65" s="191">
        <f>+ROUND(+SUM(M60:M63),0)</f>
        <v>0</v>
      </c>
      <c r="N65" s="157"/>
      <c r="O65" s="294">
        <f>+ROUND(+SUM(O60:O63),0)</f>
        <v>167605</v>
      </c>
      <c r="P65" s="295">
        <f>+ROUND(+SUM(P60:P63),0)</f>
        <v>550845</v>
      </c>
      <c r="Q65" s="28"/>
      <c r="R65" s="520" t="s">
        <v>157</v>
      </c>
      <c r="S65" s="521"/>
      <c r="T65" s="522"/>
      <c r="U65" s="31"/>
      <c r="V65" s="1"/>
      <c r="W65" s="1"/>
      <c r="X65" s="1"/>
      <c r="Y65" s="1"/>
      <c r="Z65" s="1"/>
      <c r="AA65" s="1"/>
      <c r="AB65" s="1"/>
      <c r="AC65" s="1"/>
      <c r="AD65" s="1"/>
    </row>
    <row r="66" spans="1:30" s="2" customFormat="1" ht="15.75" x14ac:dyDescent="0.25">
      <c r="A66" s="12"/>
      <c r="B66" s="127" t="s">
        <v>32</v>
      </c>
      <c r="C66" s="54"/>
      <c r="D66" s="58"/>
      <c r="E66" s="12"/>
      <c r="F66" s="198"/>
      <c r="G66" s="197"/>
      <c r="H66" s="12"/>
      <c r="I66" s="198"/>
      <c r="J66" s="197"/>
      <c r="K66" s="157"/>
      <c r="L66" s="198"/>
      <c r="M66" s="197"/>
      <c r="N66" s="157"/>
      <c r="O66" s="274"/>
      <c r="P66" s="297"/>
      <c r="Q66" s="28"/>
      <c r="R66" s="127" t="s">
        <v>32</v>
      </c>
      <c r="S66" s="54"/>
      <c r="T66" s="58"/>
      <c r="U66" s="31"/>
      <c r="V66" s="1"/>
      <c r="W66" s="1"/>
      <c r="X66" s="1"/>
      <c r="Y66" s="1"/>
      <c r="Z66" s="1"/>
      <c r="AA66" s="1"/>
      <c r="AB66" s="1"/>
      <c r="AC66" s="1"/>
      <c r="AD66" s="1"/>
    </row>
    <row r="67" spans="1:30" s="2" customFormat="1" ht="15.75" x14ac:dyDescent="0.25">
      <c r="A67" s="12"/>
      <c r="B67" s="128" t="s">
        <v>216</v>
      </c>
      <c r="C67" s="89"/>
      <c r="D67" s="90"/>
      <c r="E67" s="12"/>
      <c r="F67" s="190"/>
      <c r="G67" s="189"/>
      <c r="H67" s="12"/>
      <c r="I67" s="190"/>
      <c r="J67" s="189"/>
      <c r="K67" s="157"/>
      <c r="L67" s="190"/>
      <c r="M67" s="189"/>
      <c r="N67" s="157"/>
      <c r="O67" s="279">
        <f>+ROUND(+F67+I67+L67,0)</f>
        <v>0</v>
      </c>
      <c r="P67" s="272">
        <f>+ROUND(+G67+J67+M67,0)</f>
        <v>0</v>
      </c>
      <c r="Q67" s="28"/>
      <c r="R67" s="500" t="s">
        <v>138</v>
      </c>
      <c r="S67" s="501"/>
      <c r="T67" s="502"/>
      <c r="U67" s="31"/>
      <c r="V67" s="1"/>
      <c r="W67" s="1"/>
      <c r="X67" s="1"/>
      <c r="Y67" s="1"/>
      <c r="Z67" s="1"/>
      <c r="AA67" s="1"/>
      <c r="AB67" s="1"/>
      <c r="AC67" s="1"/>
      <c r="AD67" s="1"/>
    </row>
    <row r="68" spans="1:30" s="2" customFormat="1" ht="15.75" x14ac:dyDescent="0.25">
      <c r="A68" s="12"/>
      <c r="B68" s="124" t="s">
        <v>111</v>
      </c>
      <c r="C68" s="87"/>
      <c r="D68" s="88"/>
      <c r="E68" s="12"/>
      <c r="F68" s="164"/>
      <c r="G68" s="163"/>
      <c r="H68" s="12"/>
      <c r="I68" s="164"/>
      <c r="J68" s="163"/>
      <c r="K68" s="157"/>
      <c r="L68" s="164"/>
      <c r="M68" s="163"/>
      <c r="N68" s="157"/>
      <c r="O68" s="274">
        <f>+ROUND(+F68+I68+L68,0)</f>
        <v>0</v>
      </c>
      <c r="P68" s="297">
        <f>+ROUND(+G68+J68+M68,0)</f>
        <v>0</v>
      </c>
      <c r="Q68" s="28"/>
      <c r="R68" s="511" t="s">
        <v>139</v>
      </c>
      <c r="S68" s="512"/>
      <c r="T68" s="513"/>
      <c r="U68" s="31"/>
      <c r="V68" s="1"/>
      <c r="W68" s="1"/>
      <c r="X68" s="1"/>
      <c r="Y68" s="1"/>
      <c r="Z68" s="1"/>
      <c r="AA68" s="1"/>
      <c r="AB68" s="1"/>
      <c r="AC68" s="1"/>
      <c r="AD68" s="1"/>
    </row>
    <row r="69" spans="1:30" s="2" customFormat="1" ht="15.75" x14ac:dyDescent="0.25">
      <c r="A69" s="12"/>
      <c r="B69" s="80" t="s">
        <v>99</v>
      </c>
      <c r="C69" s="81"/>
      <c r="D69" s="82"/>
      <c r="E69" s="12"/>
      <c r="F69" s="192">
        <f>+ROUND(+SUM(F67:F68),0)</f>
        <v>0</v>
      </c>
      <c r="G69" s="191">
        <f>+ROUND(+SUM(G67:G68),0)</f>
        <v>0</v>
      </c>
      <c r="H69" s="12"/>
      <c r="I69" s="192">
        <f>+ROUND(+SUM(I67:I68),0)</f>
        <v>0</v>
      </c>
      <c r="J69" s="191">
        <f>+ROUND(+SUM(J67:J68),0)</f>
        <v>0</v>
      </c>
      <c r="K69" s="157"/>
      <c r="L69" s="192">
        <f>+ROUND(+SUM(L67:L68),0)</f>
        <v>0</v>
      </c>
      <c r="M69" s="191">
        <f>+ROUND(+SUM(M67:M68),0)</f>
        <v>0</v>
      </c>
      <c r="N69" s="157"/>
      <c r="O69" s="294">
        <f>+ROUND(+SUM(O67:O68),0)</f>
        <v>0</v>
      </c>
      <c r="P69" s="295">
        <f>+ROUND(+SUM(P67:P68),0)</f>
        <v>0</v>
      </c>
      <c r="Q69" s="28"/>
      <c r="R69" s="520" t="s">
        <v>158</v>
      </c>
      <c r="S69" s="521"/>
      <c r="T69" s="522"/>
      <c r="U69" s="31"/>
      <c r="V69" s="1"/>
      <c r="W69" s="1"/>
      <c r="X69" s="1"/>
      <c r="Y69" s="1"/>
      <c r="Z69" s="1"/>
      <c r="AA69" s="1"/>
      <c r="AB69" s="1"/>
      <c r="AC69" s="1"/>
      <c r="AD69" s="1"/>
    </row>
    <row r="70" spans="1:30" s="2" customFormat="1" ht="15.75" x14ac:dyDescent="0.25">
      <c r="A70" s="12"/>
      <c r="B70" s="127" t="s">
        <v>26</v>
      </c>
      <c r="C70" s="54"/>
      <c r="D70" s="58"/>
      <c r="E70" s="12"/>
      <c r="F70" s="198"/>
      <c r="G70" s="197"/>
      <c r="H70" s="12"/>
      <c r="I70" s="198"/>
      <c r="J70" s="197"/>
      <c r="K70" s="157"/>
      <c r="L70" s="198"/>
      <c r="M70" s="197"/>
      <c r="N70" s="157"/>
      <c r="O70" s="274"/>
      <c r="P70" s="297"/>
      <c r="Q70" s="28"/>
      <c r="R70" s="127" t="s">
        <v>26</v>
      </c>
      <c r="S70" s="54"/>
      <c r="T70" s="58"/>
      <c r="U70" s="31"/>
      <c r="V70" s="1"/>
      <c r="W70" s="1"/>
      <c r="X70" s="1"/>
      <c r="Y70" s="1"/>
      <c r="Z70" s="1"/>
      <c r="AA70" s="1"/>
      <c r="AB70" s="1"/>
      <c r="AC70" s="1"/>
      <c r="AD70" s="1"/>
    </row>
    <row r="71" spans="1:30" s="2" customFormat="1" ht="15.75" x14ac:dyDescent="0.25">
      <c r="A71" s="12"/>
      <c r="B71" s="128" t="s">
        <v>27</v>
      </c>
      <c r="C71" s="89"/>
      <c r="D71" s="90"/>
      <c r="E71" s="12"/>
      <c r="F71" s="190">
        <v>96919</v>
      </c>
      <c r="G71" s="189">
        <v>558005</v>
      </c>
      <c r="H71" s="12"/>
      <c r="I71" s="190">
        <f>73371+39600</f>
        <v>112971</v>
      </c>
      <c r="J71" s="189">
        <v>360347</v>
      </c>
      <c r="K71" s="157"/>
      <c r="L71" s="190"/>
      <c r="M71" s="189"/>
      <c r="N71" s="157"/>
      <c r="O71" s="279">
        <f>+ROUND(+F71+I71+L71,0)</f>
        <v>209890</v>
      </c>
      <c r="P71" s="272">
        <f>+ROUND(+G71+J71+M71,0)</f>
        <v>918352</v>
      </c>
      <c r="Q71" s="28"/>
      <c r="R71" s="500" t="s">
        <v>140</v>
      </c>
      <c r="S71" s="501"/>
      <c r="T71" s="502"/>
      <c r="U71" s="31"/>
      <c r="V71" s="1"/>
      <c r="W71" s="1"/>
      <c r="X71" s="1"/>
      <c r="Y71" s="1"/>
      <c r="Z71" s="1"/>
      <c r="AA71" s="1"/>
      <c r="AB71" s="1"/>
      <c r="AC71" s="1"/>
      <c r="AD71" s="1"/>
    </row>
    <row r="72" spans="1:30" s="2" customFormat="1" ht="15.75" x14ac:dyDescent="0.25">
      <c r="A72" s="12"/>
      <c r="B72" s="124" t="s">
        <v>28</v>
      </c>
      <c r="C72" s="87"/>
      <c r="D72" s="88"/>
      <c r="E72" s="12"/>
      <c r="F72" s="164"/>
      <c r="G72" s="163"/>
      <c r="H72" s="12"/>
      <c r="I72" s="164"/>
      <c r="J72" s="163"/>
      <c r="K72" s="157"/>
      <c r="L72" s="164"/>
      <c r="M72" s="163"/>
      <c r="N72" s="157"/>
      <c r="O72" s="274">
        <f>+ROUND(+F72+I72+L72,0)</f>
        <v>0</v>
      </c>
      <c r="P72" s="297">
        <f>+ROUND(+G72+J72+M72,0)</f>
        <v>0</v>
      </c>
      <c r="Q72" s="28"/>
      <c r="R72" s="511" t="s">
        <v>141</v>
      </c>
      <c r="S72" s="512"/>
      <c r="T72" s="513"/>
      <c r="U72" s="31"/>
      <c r="V72" s="1"/>
      <c r="W72" s="1"/>
      <c r="X72" s="1"/>
      <c r="Y72" s="1"/>
      <c r="Z72" s="1"/>
      <c r="AA72" s="1"/>
      <c r="AB72" s="1"/>
      <c r="AC72" s="1"/>
      <c r="AD72" s="1"/>
    </row>
    <row r="73" spans="1:30" s="2" customFormat="1" ht="15.75" x14ac:dyDescent="0.25">
      <c r="A73" s="12"/>
      <c r="B73" s="80" t="s">
        <v>100</v>
      </c>
      <c r="C73" s="81"/>
      <c r="D73" s="82"/>
      <c r="E73" s="12"/>
      <c r="F73" s="192">
        <f>+ROUND(+SUM(F71:F72),0)</f>
        <v>96919</v>
      </c>
      <c r="G73" s="191">
        <f>+ROUND(+SUM(G71:G72),0)</f>
        <v>558005</v>
      </c>
      <c r="H73" s="12"/>
      <c r="I73" s="192">
        <f>+ROUND(+SUM(I71:I72),0)</f>
        <v>112971</v>
      </c>
      <c r="J73" s="191">
        <f>+ROUND(+SUM(J71:J72),0)</f>
        <v>360347</v>
      </c>
      <c r="K73" s="157"/>
      <c r="L73" s="192">
        <f>+ROUND(+SUM(L71:L72),0)</f>
        <v>0</v>
      </c>
      <c r="M73" s="191">
        <f>+ROUND(+SUM(M71:M72),0)</f>
        <v>0</v>
      </c>
      <c r="N73" s="157"/>
      <c r="O73" s="294">
        <f>+ROUND(+SUM(O71:O72),0)</f>
        <v>209890</v>
      </c>
      <c r="P73" s="295">
        <f>+ROUND(+SUM(P71:P72),0)</f>
        <v>918352</v>
      </c>
      <c r="Q73" s="28"/>
      <c r="R73" s="520" t="s">
        <v>159</v>
      </c>
      <c r="S73" s="521"/>
      <c r="T73" s="522"/>
      <c r="U73" s="31"/>
      <c r="V73" s="1"/>
      <c r="W73" s="1"/>
      <c r="X73" s="1"/>
      <c r="Y73" s="1"/>
      <c r="Z73" s="1"/>
      <c r="AA73" s="1"/>
      <c r="AB73" s="1"/>
      <c r="AC73" s="1"/>
      <c r="AD73" s="1"/>
    </row>
    <row r="74" spans="1:30" s="2" customFormat="1" ht="15.75" x14ac:dyDescent="0.25">
      <c r="A74" s="12"/>
      <c r="B74" s="127" t="s">
        <v>29</v>
      </c>
      <c r="C74" s="54"/>
      <c r="D74" s="58"/>
      <c r="E74" s="12"/>
      <c r="F74" s="198"/>
      <c r="G74" s="197"/>
      <c r="H74" s="12"/>
      <c r="I74" s="198"/>
      <c r="J74" s="197"/>
      <c r="K74" s="157"/>
      <c r="L74" s="198"/>
      <c r="M74" s="197"/>
      <c r="N74" s="157"/>
      <c r="O74" s="274"/>
      <c r="P74" s="297"/>
      <c r="Q74" s="28"/>
      <c r="R74" s="127" t="s">
        <v>29</v>
      </c>
      <c r="S74" s="54"/>
      <c r="T74" s="58"/>
      <c r="U74" s="31"/>
      <c r="V74" s="1"/>
      <c r="W74" s="1"/>
      <c r="X74" s="1"/>
      <c r="Y74" s="1"/>
      <c r="Z74" s="1"/>
      <c r="AA74" s="1"/>
      <c r="AB74" s="1"/>
      <c r="AC74" s="1"/>
      <c r="AD74" s="1"/>
    </row>
    <row r="75" spans="1:30" s="2" customFormat="1" ht="15.75" x14ac:dyDescent="0.25">
      <c r="A75" s="12"/>
      <c r="B75" s="128" t="s">
        <v>30</v>
      </c>
      <c r="C75" s="89"/>
      <c r="D75" s="90"/>
      <c r="E75" s="12"/>
      <c r="F75" s="190"/>
      <c r="G75" s="189">
        <v>153125</v>
      </c>
      <c r="H75" s="12"/>
      <c r="I75" s="190"/>
      <c r="J75" s="189"/>
      <c r="K75" s="157"/>
      <c r="L75" s="190"/>
      <c r="M75" s="189"/>
      <c r="N75" s="157"/>
      <c r="O75" s="279">
        <f>+ROUND(+F75+I75+L75,0)</f>
        <v>0</v>
      </c>
      <c r="P75" s="272">
        <f>+ROUND(+G75+J75+M75,0)</f>
        <v>153125</v>
      </c>
      <c r="Q75" s="28"/>
      <c r="R75" s="500" t="s">
        <v>142</v>
      </c>
      <c r="S75" s="501"/>
      <c r="T75" s="502"/>
      <c r="U75" s="31"/>
      <c r="V75" s="1"/>
      <c r="W75" s="1"/>
      <c r="X75" s="1"/>
      <c r="Y75" s="1"/>
      <c r="Z75" s="1"/>
      <c r="AA75" s="1"/>
      <c r="AB75" s="1"/>
      <c r="AC75" s="1"/>
      <c r="AD75" s="1"/>
    </row>
    <row r="76" spans="1:30" s="2" customFormat="1" ht="15.75" x14ac:dyDescent="0.25">
      <c r="A76" s="12"/>
      <c r="B76" s="124" t="s">
        <v>31</v>
      </c>
      <c r="C76" s="87"/>
      <c r="D76" s="88"/>
      <c r="E76" s="12"/>
      <c r="F76" s="164"/>
      <c r="G76" s="163"/>
      <c r="H76" s="12"/>
      <c r="I76" s="164"/>
      <c r="J76" s="163"/>
      <c r="K76" s="157"/>
      <c r="L76" s="164"/>
      <c r="M76" s="163"/>
      <c r="N76" s="157"/>
      <c r="O76" s="274">
        <f>+ROUND(+F76+I76+L76,0)</f>
        <v>0</v>
      </c>
      <c r="P76" s="297">
        <f>+ROUND(+G76+J76+M76,0)</f>
        <v>0</v>
      </c>
      <c r="Q76" s="28"/>
      <c r="R76" s="511" t="s">
        <v>160</v>
      </c>
      <c r="S76" s="512"/>
      <c r="T76" s="513"/>
      <c r="U76" s="31"/>
      <c r="V76" s="1"/>
      <c r="W76" s="1"/>
      <c r="X76" s="1"/>
      <c r="Y76" s="1"/>
      <c r="Z76" s="1"/>
      <c r="AA76" s="1"/>
      <c r="AB76" s="1"/>
      <c r="AC76" s="1"/>
      <c r="AD76" s="1"/>
    </row>
    <row r="77" spans="1:30" s="2" customFormat="1" ht="15.75" x14ac:dyDescent="0.25">
      <c r="A77" s="12"/>
      <c r="B77" s="80" t="s">
        <v>101</v>
      </c>
      <c r="C77" s="81"/>
      <c r="D77" s="82"/>
      <c r="E77" s="12"/>
      <c r="F77" s="192">
        <f>+ROUND(+SUM(F75:F76),0)</f>
        <v>0</v>
      </c>
      <c r="G77" s="191">
        <f>+ROUND(+SUM(G75:G76),0)</f>
        <v>153125</v>
      </c>
      <c r="H77" s="12"/>
      <c r="I77" s="192">
        <f>+ROUND(+SUM(I75:I76),0)</f>
        <v>0</v>
      </c>
      <c r="J77" s="191">
        <f>+ROUND(+SUM(J75:J76),0)</f>
        <v>0</v>
      </c>
      <c r="K77" s="157"/>
      <c r="L77" s="192">
        <f>+ROUND(+SUM(L75:L76),0)</f>
        <v>0</v>
      </c>
      <c r="M77" s="191">
        <f>+ROUND(+SUM(M75:M76),0)</f>
        <v>0</v>
      </c>
      <c r="N77" s="157"/>
      <c r="O77" s="294">
        <f>+ROUND(+SUM(O75:O76),0)</f>
        <v>0</v>
      </c>
      <c r="P77" s="295">
        <f>+ROUND(+SUM(P75:P76),0)</f>
        <v>153125</v>
      </c>
      <c r="Q77" s="28"/>
      <c r="R77" s="520" t="s">
        <v>161</v>
      </c>
      <c r="S77" s="521"/>
      <c r="T77" s="522"/>
      <c r="U77" s="31"/>
      <c r="V77" s="1"/>
      <c r="W77" s="1"/>
      <c r="X77" s="1"/>
      <c r="Y77" s="1"/>
      <c r="Z77" s="1"/>
      <c r="AA77" s="1"/>
      <c r="AB77" s="1"/>
      <c r="AC77" s="1"/>
      <c r="AD77" s="1"/>
    </row>
    <row r="78" spans="1:30" s="2" customFormat="1" ht="6.75" customHeight="1" x14ac:dyDescent="0.25">
      <c r="A78" s="12"/>
      <c r="B78" s="102"/>
      <c r="C78" s="103"/>
      <c r="D78" s="104"/>
      <c r="E78" s="12"/>
      <c r="F78" s="198"/>
      <c r="G78" s="197"/>
      <c r="H78" s="12"/>
      <c r="I78" s="198"/>
      <c r="J78" s="197"/>
      <c r="K78" s="157"/>
      <c r="L78" s="198"/>
      <c r="M78" s="197"/>
      <c r="N78" s="157"/>
      <c r="O78" s="274"/>
      <c r="P78" s="297"/>
      <c r="Q78" s="28"/>
      <c r="R78" s="239"/>
      <c r="S78" s="240"/>
      <c r="T78" s="241"/>
      <c r="U78" s="31"/>
      <c r="V78" s="1"/>
      <c r="W78" s="1"/>
      <c r="X78" s="1"/>
      <c r="Y78" s="1"/>
      <c r="Z78" s="1"/>
      <c r="AA78" s="1"/>
      <c r="AB78" s="1"/>
      <c r="AC78" s="1"/>
      <c r="AD78" s="1"/>
    </row>
    <row r="79" spans="1:30" s="2" customFormat="1" ht="16.5" thickBot="1" x14ac:dyDescent="0.3">
      <c r="A79" s="12"/>
      <c r="B79" s="345" t="s">
        <v>221</v>
      </c>
      <c r="C79" s="116"/>
      <c r="D79" s="117"/>
      <c r="E79" s="12"/>
      <c r="F79" s="199">
        <f>+ROUND(F58+F65+F69+F73+F77,0)</f>
        <v>3448681</v>
      </c>
      <c r="G79" s="202">
        <f>+ROUND(G58+G65+G69+G73+G77,0)</f>
        <v>13743522</v>
      </c>
      <c r="H79" s="12"/>
      <c r="I79" s="199">
        <f>+ROUND(I58+I65+I69+I73+I77,0)</f>
        <v>270592</v>
      </c>
      <c r="J79" s="202">
        <f>+ROUND(J58+J65+J69+J73+J77,0)</f>
        <v>1253779</v>
      </c>
      <c r="K79" s="157"/>
      <c r="L79" s="199">
        <f>+ROUND(L58+L65+L69+L73+L77,0)</f>
        <v>0</v>
      </c>
      <c r="M79" s="202">
        <f>+ROUND(M58+M65+M69+M73+M77,0)</f>
        <v>0</v>
      </c>
      <c r="N79" s="157"/>
      <c r="O79" s="298">
        <f>+ROUND(O58+O65+O69+O73+O77,0)</f>
        <v>3719273</v>
      </c>
      <c r="P79" s="305">
        <f>+ROUND(P58+P65+P69+P73+P77,0)</f>
        <v>14997301</v>
      </c>
      <c r="Q79" s="28"/>
      <c r="R79" s="535" t="s">
        <v>162</v>
      </c>
      <c r="S79" s="536"/>
      <c r="T79" s="537"/>
      <c r="U79" s="32"/>
      <c r="V79" s="5"/>
      <c r="W79" s="5"/>
      <c r="X79" s="5"/>
      <c r="Y79" s="5"/>
      <c r="Z79" s="5"/>
      <c r="AA79" s="5"/>
      <c r="AB79" s="6"/>
      <c r="AC79" s="5"/>
      <c r="AD79" s="5"/>
    </row>
    <row r="80" spans="1:30" s="2" customFormat="1" ht="15.75" x14ac:dyDescent="0.25">
      <c r="A80" s="12"/>
      <c r="B80" s="125" t="s">
        <v>220</v>
      </c>
      <c r="C80" s="53"/>
      <c r="D80" s="57"/>
      <c r="E80" s="12"/>
      <c r="F80" s="168"/>
      <c r="G80" s="158"/>
      <c r="H80" s="12"/>
      <c r="I80" s="168"/>
      <c r="J80" s="158"/>
      <c r="K80" s="157"/>
      <c r="L80" s="168"/>
      <c r="M80" s="158"/>
      <c r="N80" s="157"/>
      <c r="O80" s="279"/>
      <c r="P80" s="272"/>
      <c r="Q80" s="28"/>
      <c r="R80" s="125" t="s">
        <v>49</v>
      </c>
      <c r="S80" s="69"/>
      <c r="T80" s="70"/>
      <c r="U80" s="31"/>
      <c r="V80" s="1"/>
      <c r="W80" s="1"/>
      <c r="X80" s="1"/>
      <c r="Y80" s="1"/>
      <c r="Z80" s="1"/>
      <c r="AA80" s="1"/>
      <c r="AB80" s="1"/>
      <c r="AC80" s="1"/>
      <c r="AD80" s="1"/>
    </row>
    <row r="81" spans="1:30" s="2" customFormat="1" ht="15.75" x14ac:dyDescent="0.25">
      <c r="A81" s="12"/>
      <c r="B81" s="128" t="s">
        <v>48</v>
      </c>
      <c r="C81" s="89"/>
      <c r="D81" s="90"/>
      <c r="E81" s="12"/>
      <c r="F81" s="160">
        <v>1776902</v>
      </c>
      <c r="G81" s="159">
        <v>11448372</v>
      </c>
      <c r="H81" s="12"/>
      <c r="I81" s="160">
        <f>101817+33169+5525</f>
        <v>140511</v>
      </c>
      <c r="J81" s="159">
        <v>762340</v>
      </c>
      <c r="K81" s="157"/>
      <c r="L81" s="160"/>
      <c r="M81" s="159"/>
      <c r="N81" s="157"/>
      <c r="O81" s="278">
        <f>+ROUND(+F81+I81+L81,0)</f>
        <v>1917413</v>
      </c>
      <c r="P81" s="291">
        <f>+ROUND(+G81+J81+M81,0)</f>
        <v>12210712</v>
      </c>
      <c r="Q81" s="28"/>
      <c r="R81" s="500" t="s">
        <v>143</v>
      </c>
      <c r="S81" s="501"/>
      <c r="T81" s="502"/>
      <c r="U81" s="31"/>
      <c r="V81" s="1"/>
      <c r="W81" s="1"/>
      <c r="X81" s="1"/>
      <c r="Y81" s="1"/>
      <c r="Z81" s="1"/>
      <c r="AA81" s="1"/>
      <c r="AB81" s="1"/>
      <c r="AC81" s="1"/>
      <c r="AD81" s="1"/>
    </row>
    <row r="82" spans="1:30" s="2" customFormat="1" ht="15.75" x14ac:dyDescent="0.25">
      <c r="A82" s="12"/>
      <c r="B82" s="124" t="s">
        <v>45</v>
      </c>
      <c r="C82" s="87"/>
      <c r="D82" s="88"/>
      <c r="E82" s="12"/>
      <c r="F82" s="164"/>
      <c r="G82" s="163"/>
      <c r="H82" s="12"/>
      <c r="I82" s="164"/>
      <c r="J82" s="163"/>
      <c r="K82" s="157"/>
      <c r="L82" s="164"/>
      <c r="M82" s="163"/>
      <c r="N82" s="157"/>
      <c r="O82" s="274">
        <f>+ROUND(+F82+I82+L82,0)</f>
        <v>0</v>
      </c>
      <c r="P82" s="297">
        <f>+ROUND(+G82+J82+M82,0)</f>
        <v>0</v>
      </c>
      <c r="Q82" s="28"/>
      <c r="R82" s="511" t="s">
        <v>144</v>
      </c>
      <c r="S82" s="512"/>
      <c r="T82" s="513"/>
      <c r="U82" s="31"/>
      <c r="V82" s="1"/>
      <c r="W82" s="1"/>
      <c r="X82" s="1"/>
      <c r="Y82" s="1"/>
      <c r="Z82" s="1"/>
      <c r="AA82" s="1"/>
      <c r="AB82" s="1"/>
      <c r="AC82" s="1"/>
      <c r="AD82" s="1"/>
    </row>
    <row r="83" spans="1:30" s="2" customFormat="1" ht="16.5" thickBot="1" x14ac:dyDescent="0.3">
      <c r="A83" s="12"/>
      <c r="B83" s="139" t="s">
        <v>222</v>
      </c>
      <c r="C83" s="75"/>
      <c r="D83" s="76"/>
      <c r="E83" s="12"/>
      <c r="F83" s="201">
        <f>+ROUND(F81+F82,0)</f>
        <v>1776902</v>
      </c>
      <c r="G83" s="200">
        <f>+ROUND(G81+G82,0)</f>
        <v>11448372</v>
      </c>
      <c r="H83" s="12"/>
      <c r="I83" s="201">
        <f>+ROUND(I81+I82,0)</f>
        <v>140511</v>
      </c>
      <c r="J83" s="200">
        <f>+ROUND(J81+J82,0)</f>
        <v>762340</v>
      </c>
      <c r="K83" s="157"/>
      <c r="L83" s="201">
        <f>+ROUND(L81+L82,0)</f>
        <v>0</v>
      </c>
      <c r="M83" s="200">
        <f>+ROUND(M81+M82,0)</f>
        <v>0</v>
      </c>
      <c r="N83" s="157"/>
      <c r="O83" s="299">
        <f>+ROUND(O81+O82,0)</f>
        <v>1917413</v>
      </c>
      <c r="P83" s="300">
        <f>+ROUND(P81+P82,0)</f>
        <v>12210712</v>
      </c>
      <c r="Q83" s="28"/>
      <c r="R83" s="538" t="s">
        <v>163</v>
      </c>
      <c r="S83" s="539"/>
      <c r="T83" s="540"/>
      <c r="U83" s="32"/>
      <c r="V83" s="5"/>
      <c r="W83" s="5"/>
      <c r="X83" s="5"/>
      <c r="Y83" s="5"/>
      <c r="Z83" s="5"/>
      <c r="AA83" s="5"/>
      <c r="AB83" s="6"/>
      <c r="AC83" s="5"/>
      <c r="AD83" s="5"/>
    </row>
    <row r="84" spans="1:30" s="2" customFormat="1" ht="16.5" customHeight="1" thickBot="1" x14ac:dyDescent="0.3">
      <c r="A84" s="12"/>
      <c r="B84" s="490">
        <f>+IF(+OR(F84&lt;&gt;0,G84&lt;&gt;0,I84&lt;&gt;0,J84&lt;&gt;0,L84&lt;&gt;0,M84&lt;&gt;0,O84&lt;&gt;0,P84&lt;&gt;0),"Контрола: дефицит/излишък = финансиране с обратен знак (Г. + Д. = 0)",0)</f>
        <v>0</v>
      </c>
      <c r="C84" s="491"/>
      <c r="D84" s="492"/>
      <c r="E84" s="12"/>
      <c r="F84" s="350">
        <f>+ROUND(F85,0)+ROUND(F86,0)</f>
        <v>0</v>
      </c>
      <c r="G84" s="351">
        <f>+ROUND(G85,0)+ROUND(G86,0)</f>
        <v>0</v>
      </c>
      <c r="H84" s="62"/>
      <c r="I84" s="350">
        <f>+ROUND(I85,0)+ROUND(I86,0)</f>
        <v>0</v>
      </c>
      <c r="J84" s="351">
        <f>+ROUND(J85,0)+ROUND(J86,0)</f>
        <v>0</v>
      </c>
      <c r="K84" s="353"/>
      <c r="L84" s="350">
        <f>+ROUND(L85,0)+ROUND(L86,0)</f>
        <v>0</v>
      </c>
      <c r="M84" s="351">
        <f>+ROUND(M85,0)+ROUND(M86,0)</f>
        <v>0</v>
      </c>
      <c r="N84" s="353"/>
      <c r="O84" s="356">
        <f>+ROUND(O85,0)+ROUND(O86,0)</f>
        <v>0</v>
      </c>
      <c r="P84" s="357">
        <f>+ROUND(P85,0)+ROUND(P86,0)</f>
        <v>0</v>
      </c>
      <c r="Q84" s="28"/>
      <c r="R84" s="242"/>
      <c r="S84" s="243"/>
      <c r="T84" s="244"/>
      <c r="U84" s="31"/>
      <c r="V84" s="1"/>
      <c r="W84" s="1"/>
      <c r="X84" s="1"/>
      <c r="Y84" s="1"/>
      <c r="Z84" s="1"/>
      <c r="AA84" s="1"/>
      <c r="AB84" s="1"/>
      <c r="AC84" s="1"/>
      <c r="AD84" s="1"/>
    </row>
    <row r="85" spans="1:30" s="2" customFormat="1" ht="19.5" thickTop="1" x14ac:dyDescent="0.3">
      <c r="A85" s="12"/>
      <c r="B85" s="143" t="s">
        <v>223</v>
      </c>
      <c r="C85" s="71"/>
      <c r="D85" s="72"/>
      <c r="E85" s="12"/>
      <c r="F85" s="207">
        <f>+ROUND(F50,0)-ROUND(F79,0)+ROUND(F83,0)</f>
        <v>-801772</v>
      </c>
      <c r="G85" s="206">
        <f>+ROUND(G50,0)-ROUND(G79,0)+ROUND(G83,0)</f>
        <v>638409</v>
      </c>
      <c r="H85" s="12"/>
      <c r="I85" s="207">
        <f>+ROUND(I50,0)-ROUND(I79,0)+ROUND(I83,0)</f>
        <v>712331</v>
      </c>
      <c r="J85" s="206">
        <f>+ROUND(J50,0)-ROUND(J79,0)+ROUND(J83,0)</f>
        <v>124594</v>
      </c>
      <c r="K85" s="157"/>
      <c r="L85" s="207">
        <f>+ROUND(L50,0)-ROUND(L79,0)+ROUND(L83,0)</f>
        <v>0</v>
      </c>
      <c r="M85" s="206">
        <f>+ROUND(M50,0)-ROUND(M79,0)+ROUND(M83,0)</f>
        <v>0</v>
      </c>
      <c r="N85" s="157"/>
      <c r="O85" s="301">
        <f>+ROUND(O50,0)-ROUND(O79,0)+ROUND(O83,0)</f>
        <v>-89441</v>
      </c>
      <c r="P85" s="302">
        <f>+ROUND(P50,0)-ROUND(P79,0)+ROUND(P83,0)</f>
        <v>763003</v>
      </c>
      <c r="Q85" s="29"/>
      <c r="R85" s="245" t="s">
        <v>80</v>
      </c>
      <c r="S85" s="246"/>
      <c r="T85" s="247"/>
      <c r="U85" s="32"/>
      <c r="V85" s="5"/>
      <c r="W85" s="5"/>
      <c r="X85" s="5"/>
      <c r="Y85" s="5"/>
      <c r="Z85" s="5"/>
      <c r="AA85" s="5"/>
      <c r="AB85" s="6"/>
      <c r="AC85" s="5"/>
      <c r="AD85" s="5"/>
    </row>
    <row r="86" spans="1:30" s="2" customFormat="1" ht="19.5" thickBot="1" x14ac:dyDescent="0.35">
      <c r="A86" s="12"/>
      <c r="B86" s="144" t="s">
        <v>78</v>
      </c>
      <c r="C86" s="73"/>
      <c r="D86" s="74"/>
      <c r="E86" s="12"/>
      <c r="F86" s="209">
        <f>+ROUND(F103,0)+ROUND(F122,0)+ROUND(F129,0)-ROUND(F134,0)</f>
        <v>801772</v>
      </c>
      <c r="G86" s="208">
        <f>+ROUND(G103,0)+ROUND(G122,0)+ROUND(G129,0)-ROUND(G134,0)</f>
        <v>-638409</v>
      </c>
      <c r="H86" s="12"/>
      <c r="I86" s="209">
        <f>+ROUND(I103,0)+ROUND(I122,0)+ROUND(I129,0)-ROUND(I134,0)</f>
        <v>-712331</v>
      </c>
      <c r="J86" s="208">
        <f>+ROUND(J103,0)+ROUND(J122,0)+ROUND(J129,0)-ROUND(J134,0)</f>
        <v>-124594</v>
      </c>
      <c r="K86" s="157"/>
      <c r="L86" s="209">
        <f>+ROUND(L103,0)+ROUND(L122,0)+ROUND(L129,0)-ROUND(L134,0)</f>
        <v>0</v>
      </c>
      <c r="M86" s="208">
        <f>+ROUND(M103,0)+ROUND(M122,0)+ROUND(M129,0)-ROUND(M134,0)</f>
        <v>0</v>
      </c>
      <c r="N86" s="157"/>
      <c r="O86" s="303">
        <f>+ROUND(O103,0)+ROUND(O122,0)+ROUND(O129,0)-ROUND(O134,0)</f>
        <v>89441</v>
      </c>
      <c r="P86" s="304">
        <f>+ROUND(P103,0)+ROUND(P122,0)+ROUND(P129,0)-ROUND(P134,0)</f>
        <v>-763003</v>
      </c>
      <c r="Q86" s="29"/>
      <c r="R86" s="248" t="s">
        <v>78</v>
      </c>
      <c r="S86" s="249"/>
      <c r="T86" s="250"/>
      <c r="U86" s="32"/>
      <c r="V86" s="5"/>
      <c r="W86" s="5"/>
      <c r="X86" s="5"/>
      <c r="Y86" s="5"/>
      <c r="Z86" s="5"/>
      <c r="AA86" s="5"/>
      <c r="AB86" s="6"/>
      <c r="AC86" s="5"/>
      <c r="AD86" s="5"/>
    </row>
    <row r="87" spans="1:30" s="2" customFormat="1" ht="16.5" thickTop="1" x14ac:dyDescent="0.25">
      <c r="A87" s="12"/>
      <c r="B87" s="125" t="s">
        <v>68</v>
      </c>
      <c r="C87" s="69"/>
      <c r="D87" s="70"/>
      <c r="E87" s="12"/>
      <c r="F87" s="167"/>
      <c r="G87" s="156"/>
      <c r="H87" s="12"/>
      <c r="I87" s="167"/>
      <c r="J87" s="156"/>
      <c r="K87" s="157"/>
      <c r="L87" s="167"/>
      <c r="M87" s="156"/>
      <c r="N87" s="157"/>
      <c r="O87" s="277"/>
      <c r="P87" s="270"/>
      <c r="Q87" s="28"/>
      <c r="R87" s="125" t="s">
        <v>68</v>
      </c>
      <c r="S87" s="69"/>
      <c r="T87" s="70"/>
      <c r="U87" s="31"/>
      <c r="V87" s="1"/>
      <c r="W87" s="1"/>
      <c r="X87" s="1"/>
      <c r="Y87" s="1"/>
      <c r="Z87" s="1"/>
      <c r="AA87" s="1"/>
      <c r="AB87" s="1"/>
      <c r="AC87" s="1"/>
      <c r="AD87" s="1"/>
    </row>
    <row r="88" spans="1:30" s="2" customFormat="1" ht="15.75" x14ac:dyDescent="0.25">
      <c r="A88" s="12"/>
      <c r="B88" s="126" t="s">
        <v>73</v>
      </c>
      <c r="C88" s="83"/>
      <c r="D88" s="84"/>
      <c r="E88" s="12"/>
      <c r="F88" s="186"/>
      <c r="G88" s="185"/>
      <c r="H88" s="12"/>
      <c r="I88" s="186"/>
      <c r="J88" s="185"/>
      <c r="K88" s="157"/>
      <c r="L88" s="186"/>
      <c r="M88" s="185"/>
      <c r="N88" s="157"/>
      <c r="O88" s="278"/>
      <c r="P88" s="291"/>
      <c r="Q88" s="28"/>
      <c r="R88" s="126" t="s">
        <v>73</v>
      </c>
      <c r="S88" s="83"/>
      <c r="T88" s="84"/>
      <c r="U88" s="31"/>
      <c r="V88" s="1"/>
      <c r="W88" s="1"/>
      <c r="X88" s="1"/>
      <c r="Y88" s="1"/>
      <c r="Z88" s="1"/>
      <c r="AA88" s="1"/>
      <c r="AB88" s="1"/>
      <c r="AC88" s="1"/>
      <c r="AD88" s="1"/>
    </row>
    <row r="89" spans="1:30" s="2" customFormat="1" ht="15.75" x14ac:dyDescent="0.25">
      <c r="A89" s="12"/>
      <c r="B89" s="123" t="s">
        <v>74</v>
      </c>
      <c r="C89" s="85"/>
      <c r="D89" s="86"/>
      <c r="E89" s="12"/>
      <c r="F89" s="162"/>
      <c r="G89" s="161"/>
      <c r="H89" s="12"/>
      <c r="I89" s="162"/>
      <c r="J89" s="161"/>
      <c r="K89" s="157"/>
      <c r="L89" s="162"/>
      <c r="M89" s="161"/>
      <c r="N89" s="157"/>
      <c r="O89" s="273">
        <f>+ROUND(+F89+I89+L89,0)</f>
        <v>0</v>
      </c>
      <c r="P89" s="318">
        <f>+ROUND(+G89+J89+M89,0)</f>
        <v>0</v>
      </c>
      <c r="Q89" s="28"/>
      <c r="R89" s="500" t="s">
        <v>164</v>
      </c>
      <c r="S89" s="501"/>
      <c r="T89" s="502"/>
      <c r="U89" s="31"/>
      <c r="V89" s="1"/>
      <c r="W89" s="1"/>
      <c r="X89" s="1"/>
      <c r="Y89" s="1"/>
      <c r="Z89" s="1"/>
      <c r="AA89" s="1"/>
      <c r="AB89" s="1"/>
      <c r="AC89" s="1"/>
      <c r="AD89" s="1"/>
    </row>
    <row r="90" spans="1:30" s="2" customFormat="1" ht="15.75" x14ac:dyDescent="0.25">
      <c r="A90" s="12"/>
      <c r="B90" s="124" t="s">
        <v>217</v>
      </c>
      <c r="C90" s="87"/>
      <c r="D90" s="88"/>
      <c r="E90" s="12"/>
      <c r="F90" s="164"/>
      <c r="G90" s="163"/>
      <c r="H90" s="12"/>
      <c r="I90" s="164"/>
      <c r="J90" s="163"/>
      <c r="K90" s="157"/>
      <c r="L90" s="164"/>
      <c r="M90" s="163"/>
      <c r="N90" s="157"/>
      <c r="O90" s="274">
        <f>+ROUND(+F90+I90+L90,0)</f>
        <v>0</v>
      </c>
      <c r="P90" s="297">
        <f>+ROUND(+G90+J90+M90,0)</f>
        <v>0</v>
      </c>
      <c r="Q90" s="28"/>
      <c r="R90" s="511" t="s">
        <v>165</v>
      </c>
      <c r="S90" s="512"/>
      <c r="T90" s="513"/>
      <c r="U90" s="31"/>
      <c r="V90" s="1"/>
      <c r="W90" s="1"/>
      <c r="X90" s="1"/>
      <c r="Y90" s="1"/>
      <c r="Z90" s="1"/>
      <c r="AA90" s="1"/>
      <c r="AB90" s="1"/>
      <c r="AC90" s="1"/>
      <c r="AD90" s="1"/>
    </row>
    <row r="91" spans="1:30" s="2" customFormat="1" ht="15.75" x14ac:dyDescent="0.25">
      <c r="A91" s="12"/>
      <c r="B91" s="346" t="s">
        <v>224</v>
      </c>
      <c r="C91" s="78"/>
      <c r="D91" s="79"/>
      <c r="E91" s="12"/>
      <c r="F91" s="166">
        <f>+ROUND(+SUM(F89:F90),0)</f>
        <v>0</v>
      </c>
      <c r="G91" s="165">
        <f>+ROUND(+SUM(G89:G90),0)</f>
        <v>0</v>
      </c>
      <c r="H91" s="12"/>
      <c r="I91" s="166">
        <f>+ROUND(+SUM(I89:I90),0)</f>
        <v>0</v>
      </c>
      <c r="J91" s="165">
        <f>+ROUND(+SUM(J89:J90),0)</f>
        <v>0</v>
      </c>
      <c r="K91" s="157"/>
      <c r="L91" s="166">
        <f>+ROUND(+SUM(L89:L90),0)</f>
        <v>0</v>
      </c>
      <c r="M91" s="165">
        <f>+ROUND(+SUM(M89:M90),0)</f>
        <v>0</v>
      </c>
      <c r="N91" s="157"/>
      <c r="O91" s="275">
        <f>+ROUND(+SUM(O89:O90),0)</f>
        <v>0</v>
      </c>
      <c r="P91" s="276">
        <f>+ROUND(+SUM(P89:P90),0)</f>
        <v>0</v>
      </c>
      <c r="Q91" s="28"/>
      <c r="R91" s="520" t="s">
        <v>166</v>
      </c>
      <c r="S91" s="521"/>
      <c r="T91" s="522"/>
      <c r="U91" s="31"/>
      <c r="V91" s="1"/>
      <c r="W91" s="1"/>
      <c r="X91" s="1"/>
      <c r="Y91" s="1"/>
      <c r="Z91" s="1"/>
      <c r="AA91" s="1"/>
      <c r="AB91" s="1"/>
      <c r="AC91" s="1"/>
      <c r="AD91" s="1"/>
    </row>
    <row r="92" spans="1:30" s="2" customFormat="1" ht="15.75" x14ac:dyDescent="0.25">
      <c r="A92" s="12"/>
      <c r="B92" s="125" t="s">
        <v>59</v>
      </c>
      <c r="C92" s="54"/>
      <c r="D92" s="58"/>
      <c r="E92" s="12"/>
      <c r="F92" s="167"/>
      <c r="G92" s="156"/>
      <c r="H92" s="12"/>
      <c r="I92" s="167"/>
      <c r="J92" s="156"/>
      <c r="K92" s="157"/>
      <c r="L92" s="167"/>
      <c r="M92" s="156"/>
      <c r="N92" s="157"/>
      <c r="O92" s="277"/>
      <c r="P92" s="270"/>
      <c r="Q92" s="28"/>
      <c r="R92" s="127" t="s">
        <v>59</v>
      </c>
      <c r="S92" s="54"/>
      <c r="T92" s="58"/>
      <c r="U92" s="31"/>
      <c r="V92" s="1"/>
      <c r="W92" s="1"/>
      <c r="X92" s="1"/>
      <c r="Y92" s="1"/>
      <c r="Z92" s="1"/>
      <c r="AA92" s="1"/>
      <c r="AB92" s="1"/>
      <c r="AC92" s="1"/>
      <c r="AD92" s="1"/>
    </row>
    <row r="93" spans="1:30" s="2" customFormat="1" ht="15.75" x14ac:dyDescent="0.25">
      <c r="A93" s="12"/>
      <c r="B93" s="128" t="s">
        <v>62</v>
      </c>
      <c r="C93" s="89"/>
      <c r="D93" s="90"/>
      <c r="E93" s="12"/>
      <c r="F93" s="160"/>
      <c r="G93" s="159"/>
      <c r="H93" s="12"/>
      <c r="I93" s="160"/>
      <c r="J93" s="159"/>
      <c r="K93" s="157"/>
      <c r="L93" s="160"/>
      <c r="M93" s="159"/>
      <c r="N93" s="157"/>
      <c r="O93" s="278">
        <f t="shared" ref="O93:P96" si="6">+ROUND(+F93+I93+L93,0)</f>
        <v>0</v>
      </c>
      <c r="P93" s="291">
        <f t="shared" si="6"/>
        <v>0</v>
      </c>
      <c r="Q93" s="28"/>
      <c r="R93" s="500" t="s">
        <v>167</v>
      </c>
      <c r="S93" s="501"/>
      <c r="T93" s="502"/>
      <c r="U93" s="31"/>
      <c r="V93" s="1"/>
      <c r="W93" s="1"/>
      <c r="X93" s="1"/>
      <c r="Y93" s="1"/>
      <c r="Z93" s="1"/>
      <c r="AA93" s="1"/>
      <c r="AB93" s="1"/>
      <c r="AC93" s="1"/>
      <c r="AD93" s="1"/>
    </row>
    <row r="94" spans="1:30" s="2" customFormat="1" ht="15.75" x14ac:dyDescent="0.25">
      <c r="A94" s="12"/>
      <c r="B94" s="344" t="s">
        <v>75</v>
      </c>
      <c r="C94" s="85"/>
      <c r="D94" s="86"/>
      <c r="E94" s="12"/>
      <c r="F94" s="164"/>
      <c r="G94" s="163"/>
      <c r="H94" s="12"/>
      <c r="I94" s="164"/>
      <c r="J94" s="163"/>
      <c r="K94" s="157"/>
      <c r="L94" s="164"/>
      <c r="M94" s="163"/>
      <c r="N94" s="157"/>
      <c r="O94" s="274">
        <f t="shared" si="6"/>
        <v>0</v>
      </c>
      <c r="P94" s="297">
        <f t="shared" si="6"/>
        <v>0</v>
      </c>
      <c r="Q94" s="28"/>
      <c r="R94" s="511" t="s">
        <v>168</v>
      </c>
      <c r="S94" s="512"/>
      <c r="T94" s="513"/>
      <c r="U94" s="31"/>
      <c r="V94" s="1"/>
      <c r="W94" s="1"/>
      <c r="X94" s="1"/>
      <c r="Y94" s="1"/>
      <c r="Z94" s="1"/>
      <c r="AA94" s="1"/>
      <c r="AB94" s="1"/>
      <c r="AC94" s="1"/>
      <c r="AD94" s="1"/>
    </row>
    <row r="95" spans="1:30" s="2" customFormat="1" ht="15.75" x14ac:dyDescent="0.25">
      <c r="A95" s="12"/>
      <c r="B95" s="123" t="s">
        <v>231</v>
      </c>
      <c r="C95" s="85"/>
      <c r="D95" s="86"/>
      <c r="E95" s="12"/>
      <c r="F95" s="162"/>
      <c r="G95" s="161"/>
      <c r="H95" s="12"/>
      <c r="I95" s="162"/>
      <c r="J95" s="161"/>
      <c r="K95" s="157"/>
      <c r="L95" s="162"/>
      <c r="M95" s="161"/>
      <c r="N95" s="157"/>
      <c r="O95" s="273">
        <f t="shared" si="6"/>
        <v>0</v>
      </c>
      <c r="P95" s="318">
        <f t="shared" si="6"/>
        <v>0</v>
      </c>
      <c r="Q95" s="28"/>
      <c r="R95" s="511" t="s">
        <v>169</v>
      </c>
      <c r="S95" s="512"/>
      <c r="T95" s="513"/>
      <c r="U95" s="31"/>
      <c r="V95" s="1"/>
      <c r="W95" s="1"/>
      <c r="X95" s="1"/>
      <c r="Y95" s="1"/>
      <c r="Z95" s="1"/>
      <c r="AA95" s="1"/>
      <c r="AB95" s="1"/>
      <c r="AC95" s="1"/>
      <c r="AD95" s="1"/>
    </row>
    <row r="96" spans="1:30" s="2" customFormat="1" ht="15.75" x14ac:dyDescent="0.25">
      <c r="A96" s="12"/>
      <c r="B96" s="140" t="s">
        <v>94</v>
      </c>
      <c r="C96" s="118"/>
      <c r="D96" s="119"/>
      <c r="E96" s="12"/>
      <c r="F96" s="190"/>
      <c r="G96" s="189"/>
      <c r="H96" s="12"/>
      <c r="I96" s="190"/>
      <c r="J96" s="189"/>
      <c r="K96" s="157"/>
      <c r="L96" s="190"/>
      <c r="M96" s="189"/>
      <c r="N96" s="157"/>
      <c r="O96" s="279">
        <f t="shared" si="6"/>
        <v>0</v>
      </c>
      <c r="P96" s="272">
        <f t="shared" si="6"/>
        <v>0</v>
      </c>
      <c r="Q96" s="28"/>
      <c r="R96" s="517" t="s">
        <v>170</v>
      </c>
      <c r="S96" s="518"/>
      <c r="T96" s="519"/>
      <c r="U96" s="31"/>
      <c r="V96" s="1"/>
      <c r="W96" s="1"/>
      <c r="X96" s="1"/>
      <c r="Y96" s="1"/>
      <c r="Z96" s="1"/>
      <c r="AA96" s="1"/>
      <c r="AB96" s="1"/>
      <c r="AC96" s="1"/>
      <c r="AD96" s="1"/>
    </row>
    <row r="97" spans="1:30" s="2" customFormat="1" ht="15.75" x14ac:dyDescent="0.25">
      <c r="A97" s="12"/>
      <c r="B97" s="346" t="s">
        <v>225</v>
      </c>
      <c r="C97" s="78"/>
      <c r="D97" s="79"/>
      <c r="E97" s="12"/>
      <c r="F97" s="166">
        <f>+ROUND(+SUM(F93:F96),0)</f>
        <v>0</v>
      </c>
      <c r="G97" s="165">
        <f>+ROUND(+SUM(G93:G96),0)</f>
        <v>0</v>
      </c>
      <c r="H97" s="12"/>
      <c r="I97" s="166">
        <f>+ROUND(+SUM(I93:I96),0)</f>
        <v>0</v>
      </c>
      <c r="J97" s="165">
        <f>+ROUND(+SUM(J93:J96),0)</f>
        <v>0</v>
      </c>
      <c r="K97" s="157"/>
      <c r="L97" s="166">
        <f>+ROUND(+SUM(L93:L96),0)</f>
        <v>0</v>
      </c>
      <c r="M97" s="165">
        <f>+ROUND(+SUM(M93:M96),0)</f>
        <v>0</v>
      </c>
      <c r="N97" s="157"/>
      <c r="O97" s="275">
        <f>+ROUND(+SUM(O93:O96),0)</f>
        <v>0</v>
      </c>
      <c r="P97" s="276">
        <f>+ROUND(+SUM(P93:P96),0)</f>
        <v>0</v>
      </c>
      <c r="Q97" s="28"/>
      <c r="R97" s="520" t="s">
        <v>171</v>
      </c>
      <c r="S97" s="521"/>
      <c r="T97" s="522"/>
      <c r="U97" s="31"/>
      <c r="V97" s="1"/>
      <c r="W97" s="1"/>
      <c r="X97" s="1"/>
      <c r="Y97" s="1"/>
      <c r="Z97" s="1"/>
      <c r="AA97" s="1"/>
      <c r="AB97" s="1"/>
      <c r="AC97" s="1"/>
      <c r="AD97" s="1"/>
    </row>
    <row r="98" spans="1:30" s="2" customFormat="1" ht="15.75" x14ac:dyDescent="0.25">
      <c r="A98" s="12"/>
      <c r="B98" s="127" t="s">
        <v>60</v>
      </c>
      <c r="C98" s="54"/>
      <c r="D98" s="58"/>
      <c r="E98" s="12"/>
      <c r="F98" s="167"/>
      <c r="G98" s="156"/>
      <c r="H98" s="12"/>
      <c r="I98" s="167"/>
      <c r="J98" s="156"/>
      <c r="K98" s="157"/>
      <c r="L98" s="167"/>
      <c r="M98" s="156"/>
      <c r="N98" s="157"/>
      <c r="O98" s="277"/>
      <c r="P98" s="270"/>
      <c r="Q98" s="28"/>
      <c r="R98" s="127" t="s">
        <v>60</v>
      </c>
      <c r="S98" s="54"/>
      <c r="T98" s="58"/>
      <c r="U98" s="31"/>
      <c r="V98" s="1"/>
      <c r="W98" s="1"/>
      <c r="X98" s="1"/>
      <c r="Y98" s="1"/>
      <c r="Z98" s="1"/>
      <c r="AA98" s="1"/>
      <c r="AB98" s="1"/>
      <c r="AC98" s="1"/>
      <c r="AD98" s="1"/>
    </row>
    <row r="99" spans="1:30" s="2" customFormat="1" ht="15.75" x14ac:dyDescent="0.25">
      <c r="A99" s="12"/>
      <c r="B99" s="128" t="s">
        <v>76</v>
      </c>
      <c r="C99" s="89"/>
      <c r="D99" s="90"/>
      <c r="E99" s="12"/>
      <c r="F99" s="160"/>
      <c r="G99" s="159"/>
      <c r="H99" s="12"/>
      <c r="I99" s="160"/>
      <c r="J99" s="159"/>
      <c r="K99" s="157"/>
      <c r="L99" s="160"/>
      <c r="M99" s="159"/>
      <c r="N99" s="157"/>
      <c r="O99" s="278">
        <f>+ROUND(+F99+I99+L99,0)</f>
        <v>0</v>
      </c>
      <c r="P99" s="291">
        <f>+ROUND(+G99+J99+M99,0)</f>
        <v>0</v>
      </c>
      <c r="Q99" s="28"/>
      <c r="R99" s="500" t="s">
        <v>172</v>
      </c>
      <c r="S99" s="501"/>
      <c r="T99" s="502"/>
      <c r="U99" s="31"/>
      <c r="V99" s="1"/>
      <c r="W99" s="1"/>
      <c r="X99" s="1"/>
      <c r="Y99" s="1"/>
      <c r="Z99" s="1"/>
      <c r="AA99" s="1"/>
      <c r="AB99" s="1"/>
      <c r="AC99" s="1"/>
      <c r="AD99" s="1"/>
    </row>
    <row r="100" spans="1:30" s="2" customFormat="1" ht="15.75" x14ac:dyDescent="0.25">
      <c r="A100" s="12"/>
      <c r="B100" s="124" t="s">
        <v>61</v>
      </c>
      <c r="C100" s="87"/>
      <c r="D100" s="88"/>
      <c r="E100" s="12"/>
      <c r="F100" s="164">
        <v>577</v>
      </c>
      <c r="G100" s="163">
        <v>4634</v>
      </c>
      <c r="H100" s="12"/>
      <c r="I100" s="164"/>
      <c r="J100" s="163"/>
      <c r="K100" s="157"/>
      <c r="L100" s="164"/>
      <c r="M100" s="163"/>
      <c r="N100" s="157"/>
      <c r="O100" s="274">
        <f>+ROUND(+F100+I100+L100,0)</f>
        <v>577</v>
      </c>
      <c r="P100" s="297">
        <f>+ROUND(+G100+J100+M100,0)</f>
        <v>4634</v>
      </c>
      <c r="Q100" s="28"/>
      <c r="R100" s="511" t="s">
        <v>173</v>
      </c>
      <c r="S100" s="512"/>
      <c r="T100" s="513"/>
      <c r="U100" s="3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s="2" customFormat="1" ht="15.75" x14ac:dyDescent="0.25">
      <c r="A101" s="12"/>
      <c r="B101" s="77" t="s">
        <v>102</v>
      </c>
      <c r="C101" s="78"/>
      <c r="D101" s="79"/>
      <c r="E101" s="12"/>
      <c r="F101" s="166">
        <f>+ROUND(+SUM(F99:F100),0)</f>
        <v>577</v>
      </c>
      <c r="G101" s="165">
        <f>+ROUND(+SUM(G99:G100),0)</f>
        <v>4634</v>
      </c>
      <c r="H101" s="12"/>
      <c r="I101" s="166">
        <f>+ROUND(+SUM(I99:I100),0)</f>
        <v>0</v>
      </c>
      <c r="J101" s="165">
        <f>+ROUND(+SUM(J99:J100),0)</f>
        <v>0</v>
      </c>
      <c r="K101" s="157"/>
      <c r="L101" s="166">
        <f>+ROUND(+SUM(L99:L100),0)</f>
        <v>0</v>
      </c>
      <c r="M101" s="165">
        <f>+ROUND(+SUM(M99:M100),0)</f>
        <v>0</v>
      </c>
      <c r="N101" s="157"/>
      <c r="O101" s="275">
        <f>+ROUND(+SUM(O99:O100),0)</f>
        <v>577</v>
      </c>
      <c r="P101" s="276">
        <f>+ROUND(+SUM(P99:P100),0)</f>
        <v>4634</v>
      </c>
      <c r="Q101" s="28"/>
      <c r="R101" s="520" t="s">
        <v>174</v>
      </c>
      <c r="S101" s="521"/>
      <c r="T101" s="522"/>
      <c r="U101" s="3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s="2" customFormat="1" ht="8.25" customHeight="1" x14ac:dyDescent="0.25">
      <c r="A102" s="12"/>
      <c r="B102" s="113"/>
      <c r="C102" s="92"/>
      <c r="D102" s="93"/>
      <c r="E102" s="12"/>
      <c r="F102" s="186"/>
      <c r="G102" s="185"/>
      <c r="H102" s="12"/>
      <c r="I102" s="186"/>
      <c r="J102" s="185"/>
      <c r="K102" s="157"/>
      <c r="L102" s="186"/>
      <c r="M102" s="185"/>
      <c r="N102" s="157"/>
      <c r="O102" s="278"/>
      <c r="P102" s="291"/>
      <c r="Q102" s="28"/>
      <c r="R102" s="233"/>
      <c r="S102" s="234"/>
      <c r="T102" s="235"/>
      <c r="U102" s="3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s="2" customFormat="1" ht="16.5" thickBot="1" x14ac:dyDescent="0.3">
      <c r="A103" s="12"/>
      <c r="B103" s="136" t="s">
        <v>70</v>
      </c>
      <c r="C103" s="114"/>
      <c r="D103" s="115"/>
      <c r="E103" s="12"/>
      <c r="F103" s="188">
        <f>+ROUND(F91+F97+F101,0)</f>
        <v>577</v>
      </c>
      <c r="G103" s="187">
        <f>+ROUND(G91+G97+G101,0)</f>
        <v>4634</v>
      </c>
      <c r="H103" s="12"/>
      <c r="I103" s="188">
        <f>+ROUND(I91+I97+I101,0)</f>
        <v>0</v>
      </c>
      <c r="J103" s="187">
        <f>+ROUND(J91+J97+J101,0)</f>
        <v>0</v>
      </c>
      <c r="K103" s="157"/>
      <c r="L103" s="188">
        <f>+ROUND(L91+L97+L101,0)</f>
        <v>0</v>
      </c>
      <c r="M103" s="187">
        <f>+ROUND(M91+M97+M101,0)</f>
        <v>0</v>
      </c>
      <c r="N103" s="157"/>
      <c r="O103" s="292">
        <f>+ROUND(O91+O97+O101,0)</f>
        <v>577</v>
      </c>
      <c r="P103" s="293">
        <f>+ROUND(P91+P97+P101,0)</f>
        <v>4634</v>
      </c>
      <c r="Q103" s="45"/>
      <c r="R103" s="532" t="s">
        <v>175</v>
      </c>
      <c r="S103" s="533"/>
      <c r="T103" s="534"/>
      <c r="U103" s="31"/>
      <c r="V103" s="1"/>
      <c r="W103" s="34" t="s">
        <v>14</v>
      </c>
      <c r="X103" s="35"/>
      <c r="Y103" s="1"/>
      <c r="Z103" s="1"/>
      <c r="AA103" s="1"/>
      <c r="AB103" s="1"/>
      <c r="AC103" s="1"/>
      <c r="AD103" s="1"/>
    </row>
    <row r="104" spans="1:30" s="2" customFormat="1" ht="15.75" x14ac:dyDescent="0.25">
      <c r="A104" s="12"/>
      <c r="B104" s="125" t="s">
        <v>69</v>
      </c>
      <c r="C104" s="69"/>
      <c r="D104" s="70"/>
      <c r="E104" s="12"/>
      <c r="F104" s="168"/>
      <c r="G104" s="158"/>
      <c r="H104" s="12"/>
      <c r="I104" s="168"/>
      <c r="J104" s="158"/>
      <c r="K104" s="157"/>
      <c r="L104" s="168"/>
      <c r="M104" s="158"/>
      <c r="N104" s="157"/>
      <c r="O104" s="279"/>
      <c r="P104" s="272"/>
      <c r="Q104" s="28"/>
      <c r="R104" s="251" t="s">
        <v>69</v>
      </c>
      <c r="S104" s="210"/>
      <c r="T104" s="252"/>
      <c r="U104" s="3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s="2" customFormat="1" ht="15.75" x14ac:dyDescent="0.25">
      <c r="A105" s="12"/>
      <c r="B105" s="126" t="s">
        <v>52</v>
      </c>
      <c r="C105" s="83"/>
      <c r="D105" s="84"/>
      <c r="E105" s="12"/>
      <c r="F105" s="186"/>
      <c r="G105" s="185"/>
      <c r="H105" s="12"/>
      <c r="I105" s="186"/>
      <c r="J105" s="185"/>
      <c r="K105" s="157"/>
      <c r="L105" s="186"/>
      <c r="M105" s="185"/>
      <c r="N105" s="157"/>
      <c r="O105" s="278"/>
      <c r="P105" s="291"/>
      <c r="Q105" s="28"/>
      <c r="R105" s="253" t="s">
        <v>52</v>
      </c>
      <c r="S105" s="254"/>
      <c r="T105" s="255"/>
      <c r="U105" s="3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s="2" customFormat="1" ht="15.75" x14ac:dyDescent="0.25">
      <c r="A106" s="12"/>
      <c r="B106" s="123" t="s">
        <v>63</v>
      </c>
      <c r="C106" s="85"/>
      <c r="D106" s="86"/>
      <c r="E106" s="12"/>
      <c r="F106" s="162"/>
      <c r="G106" s="161"/>
      <c r="H106" s="12"/>
      <c r="I106" s="162"/>
      <c r="J106" s="161"/>
      <c r="K106" s="157"/>
      <c r="L106" s="162"/>
      <c r="M106" s="161"/>
      <c r="N106" s="157"/>
      <c r="O106" s="273">
        <f>+ROUND(+F106+I106+L106,0)</f>
        <v>0</v>
      </c>
      <c r="P106" s="318">
        <f>+ROUND(+G106+J106+M106,0)</f>
        <v>0</v>
      </c>
      <c r="Q106" s="28"/>
      <c r="R106" s="500" t="s">
        <v>176</v>
      </c>
      <c r="S106" s="501"/>
      <c r="T106" s="502"/>
      <c r="U106" s="3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s="2" customFormat="1" ht="15.75" x14ac:dyDescent="0.25">
      <c r="A107" s="12"/>
      <c r="B107" s="124" t="s">
        <v>64</v>
      </c>
      <c r="C107" s="87"/>
      <c r="D107" s="88"/>
      <c r="E107" s="12"/>
      <c r="F107" s="164"/>
      <c r="G107" s="163"/>
      <c r="H107" s="12"/>
      <c r="I107" s="164"/>
      <c r="J107" s="163"/>
      <c r="K107" s="157"/>
      <c r="L107" s="164"/>
      <c r="M107" s="163"/>
      <c r="N107" s="157"/>
      <c r="O107" s="274">
        <f>+ROUND(+F107+I107+L107,0)</f>
        <v>0</v>
      </c>
      <c r="P107" s="297">
        <f>+ROUND(+G107+J107+M107,0)</f>
        <v>0</v>
      </c>
      <c r="Q107" s="28"/>
      <c r="R107" s="511" t="s">
        <v>177</v>
      </c>
      <c r="S107" s="512"/>
      <c r="T107" s="513"/>
      <c r="U107" s="3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s="2" customFormat="1" ht="15.75" x14ac:dyDescent="0.25">
      <c r="A108" s="12"/>
      <c r="B108" s="80" t="s">
        <v>103</v>
      </c>
      <c r="C108" s="81"/>
      <c r="D108" s="82"/>
      <c r="E108" s="12"/>
      <c r="F108" s="192">
        <f>+ROUND(+SUM(F106:F107),0)</f>
        <v>0</v>
      </c>
      <c r="G108" s="191">
        <f>+ROUND(+SUM(G106:G107),0)</f>
        <v>0</v>
      </c>
      <c r="H108" s="12"/>
      <c r="I108" s="192">
        <f>+ROUND(+SUM(I106:I107),0)</f>
        <v>0</v>
      </c>
      <c r="J108" s="191">
        <f>+ROUND(+SUM(J106:J107),0)</f>
        <v>0</v>
      </c>
      <c r="K108" s="157"/>
      <c r="L108" s="192">
        <f>+ROUND(+SUM(L106:L107),0)</f>
        <v>0</v>
      </c>
      <c r="M108" s="191">
        <f>+ROUND(+SUM(M106:M107),0)</f>
        <v>0</v>
      </c>
      <c r="N108" s="157"/>
      <c r="O108" s="294">
        <f>+ROUND(+SUM(O106:O107),0)</f>
        <v>0</v>
      </c>
      <c r="P108" s="295">
        <f>+ROUND(+SUM(P106:P107),0)</f>
        <v>0</v>
      </c>
      <c r="Q108" s="28"/>
      <c r="R108" s="520" t="s">
        <v>178</v>
      </c>
      <c r="S108" s="521"/>
      <c r="T108" s="522"/>
      <c r="U108" s="3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s="2" customFormat="1" ht="15.75" x14ac:dyDescent="0.25">
      <c r="A109" s="12"/>
      <c r="B109" s="127" t="s">
        <v>56</v>
      </c>
      <c r="C109" s="54"/>
      <c r="D109" s="58"/>
      <c r="E109" s="12"/>
      <c r="F109" s="167"/>
      <c r="G109" s="156"/>
      <c r="H109" s="12"/>
      <c r="I109" s="167"/>
      <c r="J109" s="156"/>
      <c r="K109" s="157"/>
      <c r="L109" s="167"/>
      <c r="M109" s="156"/>
      <c r="N109" s="157"/>
      <c r="O109" s="277"/>
      <c r="P109" s="270"/>
      <c r="Q109" s="28"/>
      <c r="R109" s="256" t="s">
        <v>56</v>
      </c>
      <c r="S109" s="211"/>
      <c r="T109" s="257"/>
      <c r="U109" s="3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s="2" customFormat="1" ht="15.75" x14ac:dyDescent="0.25">
      <c r="A110" s="12"/>
      <c r="B110" s="128" t="s">
        <v>65</v>
      </c>
      <c r="C110" s="89"/>
      <c r="D110" s="90"/>
      <c r="E110" s="12"/>
      <c r="F110" s="160"/>
      <c r="G110" s="159">
        <v>909</v>
      </c>
      <c r="H110" s="12"/>
      <c r="I110" s="160"/>
      <c r="J110" s="159"/>
      <c r="K110" s="157"/>
      <c r="L110" s="160"/>
      <c r="M110" s="159"/>
      <c r="N110" s="157"/>
      <c r="O110" s="278">
        <f>+ROUND(+F110+I110+L110,0)</f>
        <v>0</v>
      </c>
      <c r="P110" s="291">
        <f>+ROUND(+G110+J110+M110,0)</f>
        <v>909</v>
      </c>
      <c r="Q110" s="28"/>
      <c r="R110" s="547" t="s">
        <v>179</v>
      </c>
      <c r="S110" s="548"/>
      <c r="T110" s="549"/>
      <c r="U110" s="3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s="2" customFormat="1" ht="15.75" x14ac:dyDescent="0.25">
      <c r="A111" s="12"/>
      <c r="B111" s="124" t="s">
        <v>196</v>
      </c>
      <c r="C111" s="87"/>
      <c r="D111" s="88"/>
      <c r="E111" s="12"/>
      <c r="F111" s="164"/>
      <c r="G111" s="163">
        <v>-909</v>
      </c>
      <c r="H111" s="12"/>
      <c r="I111" s="164"/>
      <c r="J111" s="163"/>
      <c r="K111" s="157"/>
      <c r="L111" s="164"/>
      <c r="M111" s="163"/>
      <c r="N111" s="157"/>
      <c r="O111" s="274">
        <f>+ROUND(+F111+I111+L111,0)</f>
        <v>0</v>
      </c>
      <c r="P111" s="297">
        <f>+ROUND(+G111+J111+M111,0)</f>
        <v>-909</v>
      </c>
      <c r="Q111" s="28"/>
      <c r="R111" s="550" t="s">
        <v>180</v>
      </c>
      <c r="S111" s="551"/>
      <c r="T111" s="552"/>
      <c r="U111" s="3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s="2" customFormat="1" ht="15.75" x14ac:dyDescent="0.25">
      <c r="A112" s="12"/>
      <c r="B112" s="80" t="s">
        <v>104</v>
      </c>
      <c r="C112" s="81"/>
      <c r="D112" s="82"/>
      <c r="E112" s="12"/>
      <c r="F112" s="192">
        <f>+ROUND(+SUM(F110:F111),0)</f>
        <v>0</v>
      </c>
      <c r="G112" s="191">
        <f>+ROUND(+SUM(G110:G111),0)</f>
        <v>0</v>
      </c>
      <c r="H112" s="12"/>
      <c r="I112" s="192">
        <f>+ROUND(+SUM(I110:I111),0)</f>
        <v>0</v>
      </c>
      <c r="J112" s="191">
        <f>+ROUND(+SUM(J110:J111),0)</f>
        <v>0</v>
      </c>
      <c r="K112" s="157"/>
      <c r="L112" s="192">
        <f>+ROUND(+SUM(L110:L111),0)</f>
        <v>0</v>
      </c>
      <c r="M112" s="191">
        <f>+ROUND(+SUM(M110:M111),0)</f>
        <v>0</v>
      </c>
      <c r="N112" s="157"/>
      <c r="O112" s="294">
        <f>+ROUND(+SUM(O110:O111),0)</f>
        <v>0</v>
      </c>
      <c r="P112" s="295">
        <f>+ROUND(+SUM(P110:P111),0)</f>
        <v>0</v>
      </c>
      <c r="Q112" s="28"/>
      <c r="R112" s="520" t="s">
        <v>181</v>
      </c>
      <c r="S112" s="521"/>
      <c r="T112" s="522"/>
      <c r="U112" s="3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s="2" customFormat="1" ht="15.75" x14ac:dyDescent="0.25">
      <c r="A113" s="12"/>
      <c r="B113" s="127" t="s">
        <v>53</v>
      </c>
      <c r="C113" s="54"/>
      <c r="D113" s="58"/>
      <c r="E113" s="12"/>
      <c r="F113" s="167"/>
      <c r="G113" s="156"/>
      <c r="H113" s="12"/>
      <c r="I113" s="167"/>
      <c r="J113" s="156"/>
      <c r="K113" s="157"/>
      <c r="L113" s="167"/>
      <c r="M113" s="156"/>
      <c r="N113" s="157"/>
      <c r="O113" s="277"/>
      <c r="P113" s="270"/>
      <c r="Q113" s="28"/>
      <c r="R113" s="256" t="s">
        <v>53</v>
      </c>
      <c r="S113" s="211"/>
      <c r="T113" s="257"/>
      <c r="U113" s="3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s="2" customFormat="1" ht="15.75" x14ac:dyDescent="0.25">
      <c r="A114" s="12"/>
      <c r="B114" s="128" t="s">
        <v>66</v>
      </c>
      <c r="C114" s="89"/>
      <c r="D114" s="90"/>
      <c r="E114" s="12"/>
      <c r="F114" s="160"/>
      <c r="G114" s="159"/>
      <c r="H114" s="12"/>
      <c r="I114" s="160"/>
      <c r="J114" s="159"/>
      <c r="K114" s="157"/>
      <c r="L114" s="160"/>
      <c r="M114" s="159"/>
      <c r="N114" s="157"/>
      <c r="O114" s="278">
        <f>+ROUND(+F114+I114+L114,0)</f>
        <v>0</v>
      </c>
      <c r="P114" s="291">
        <f>+ROUND(+G114+J114+M114,0)</f>
        <v>0</v>
      </c>
      <c r="Q114" s="28"/>
      <c r="R114" s="500" t="s">
        <v>182</v>
      </c>
      <c r="S114" s="501"/>
      <c r="T114" s="502"/>
      <c r="U114" s="3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s="2" customFormat="1" ht="15.75" x14ac:dyDescent="0.25">
      <c r="A115" s="12"/>
      <c r="B115" s="124" t="s">
        <v>67</v>
      </c>
      <c r="C115" s="87"/>
      <c r="D115" s="88"/>
      <c r="E115" s="12"/>
      <c r="F115" s="164"/>
      <c r="G115" s="163"/>
      <c r="H115" s="12"/>
      <c r="I115" s="164"/>
      <c r="J115" s="163"/>
      <c r="K115" s="157"/>
      <c r="L115" s="164"/>
      <c r="M115" s="163"/>
      <c r="N115" s="157"/>
      <c r="O115" s="274">
        <f>+ROUND(+F115+I115+L115,0)</f>
        <v>0</v>
      </c>
      <c r="P115" s="297">
        <f>+ROUND(+G115+J115+M115,0)</f>
        <v>0</v>
      </c>
      <c r="Q115" s="28"/>
      <c r="R115" s="511" t="s">
        <v>183</v>
      </c>
      <c r="S115" s="512"/>
      <c r="T115" s="513"/>
      <c r="U115" s="3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s="2" customFormat="1" ht="15.75" x14ac:dyDescent="0.25">
      <c r="A116" s="12"/>
      <c r="B116" s="80" t="s">
        <v>105</v>
      </c>
      <c r="C116" s="81"/>
      <c r="D116" s="82"/>
      <c r="E116" s="12"/>
      <c r="F116" s="192">
        <f>+ROUND(+SUM(F114:F115),0)</f>
        <v>0</v>
      </c>
      <c r="G116" s="191">
        <f>+ROUND(+SUM(G114:G115),0)</f>
        <v>0</v>
      </c>
      <c r="H116" s="12"/>
      <c r="I116" s="192">
        <f>+ROUND(+SUM(I114:I115),0)</f>
        <v>0</v>
      </c>
      <c r="J116" s="191">
        <f>+ROUND(+SUM(J114:J115),0)</f>
        <v>0</v>
      </c>
      <c r="K116" s="157"/>
      <c r="L116" s="192">
        <f>+ROUND(+SUM(L114:L115),0)</f>
        <v>0</v>
      </c>
      <c r="M116" s="191">
        <f>+ROUND(+SUM(M114:M115),0)</f>
        <v>0</v>
      </c>
      <c r="N116" s="157"/>
      <c r="O116" s="294">
        <f>+ROUND(+SUM(O114:O115),0)</f>
        <v>0</v>
      </c>
      <c r="P116" s="295">
        <f>+ROUND(+SUM(P114:P115),0)</f>
        <v>0</v>
      </c>
      <c r="Q116" s="28"/>
      <c r="R116" s="520" t="s">
        <v>184</v>
      </c>
      <c r="S116" s="521"/>
      <c r="T116" s="522"/>
      <c r="U116" s="3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s="2" customFormat="1" ht="15.75" x14ac:dyDescent="0.25">
      <c r="A117" s="12"/>
      <c r="B117" s="127" t="s">
        <v>57</v>
      </c>
      <c r="C117" s="54"/>
      <c r="D117" s="58"/>
      <c r="E117" s="12"/>
      <c r="F117" s="168"/>
      <c r="G117" s="158"/>
      <c r="H117" s="12"/>
      <c r="I117" s="168"/>
      <c r="J117" s="158"/>
      <c r="K117" s="157"/>
      <c r="L117" s="168"/>
      <c r="M117" s="158"/>
      <c r="N117" s="157"/>
      <c r="O117" s="279"/>
      <c r="P117" s="272"/>
      <c r="Q117" s="28"/>
      <c r="R117" s="256" t="s">
        <v>57</v>
      </c>
      <c r="S117" s="211"/>
      <c r="T117" s="257"/>
      <c r="U117" s="3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s="2" customFormat="1" ht="15.75" x14ac:dyDescent="0.25">
      <c r="A118" s="12"/>
      <c r="B118" s="128" t="s">
        <v>83</v>
      </c>
      <c r="C118" s="89"/>
      <c r="D118" s="90"/>
      <c r="E118" s="12"/>
      <c r="F118" s="190">
        <v>-749</v>
      </c>
      <c r="G118" s="189">
        <v>1899</v>
      </c>
      <c r="H118" s="12"/>
      <c r="I118" s="190"/>
      <c r="J118" s="189"/>
      <c r="K118" s="157"/>
      <c r="L118" s="190">
        <v>2055</v>
      </c>
      <c r="M118" s="189">
        <v>-10660</v>
      </c>
      <c r="N118" s="157"/>
      <c r="O118" s="279">
        <f>+ROUND(+F118+I118+L118,0)</f>
        <v>1306</v>
      </c>
      <c r="P118" s="272">
        <f>+ROUND(+G118+J118+M118,0)</f>
        <v>-8761</v>
      </c>
      <c r="Q118" s="28"/>
      <c r="R118" s="500" t="s">
        <v>185</v>
      </c>
      <c r="S118" s="501"/>
      <c r="T118" s="502"/>
      <c r="U118" s="3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s="2" customFormat="1" ht="15.75" x14ac:dyDescent="0.25">
      <c r="A119" s="12"/>
      <c r="B119" s="124" t="s">
        <v>84</v>
      </c>
      <c r="C119" s="87"/>
      <c r="D119" s="88"/>
      <c r="E119" s="12"/>
      <c r="F119" s="164"/>
      <c r="G119" s="163">
        <v>100</v>
      </c>
      <c r="H119" s="12"/>
      <c r="I119" s="164"/>
      <c r="J119" s="163"/>
      <c r="K119" s="157"/>
      <c r="L119" s="164"/>
      <c r="M119" s="163"/>
      <c r="N119" s="157"/>
      <c r="O119" s="274">
        <f>+ROUND(+F119+I119+L119,0)</f>
        <v>0</v>
      </c>
      <c r="P119" s="297">
        <f>+ROUND(+G119+J119+M119,0)</f>
        <v>100</v>
      </c>
      <c r="Q119" s="28"/>
      <c r="R119" s="511" t="s">
        <v>186</v>
      </c>
      <c r="S119" s="512"/>
      <c r="T119" s="513"/>
      <c r="U119" s="3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s="2" customFormat="1" ht="15.75" x14ac:dyDescent="0.25">
      <c r="A120" s="12"/>
      <c r="B120" s="80" t="s">
        <v>106</v>
      </c>
      <c r="C120" s="81"/>
      <c r="D120" s="82"/>
      <c r="E120" s="12"/>
      <c r="F120" s="192">
        <f>+ROUND(+SUM(F118:F119),0)</f>
        <v>-749</v>
      </c>
      <c r="G120" s="191">
        <f>+ROUND(+SUM(G118:G119),0)</f>
        <v>1999</v>
      </c>
      <c r="H120" s="12"/>
      <c r="I120" s="192">
        <f>+ROUND(+SUM(I118:I119),0)</f>
        <v>0</v>
      </c>
      <c r="J120" s="191">
        <f>+ROUND(+SUM(J118:J119),0)</f>
        <v>0</v>
      </c>
      <c r="K120" s="157"/>
      <c r="L120" s="192">
        <f>+ROUND(+SUM(L118:L119),0)</f>
        <v>2055</v>
      </c>
      <c r="M120" s="191">
        <f>+ROUND(+SUM(M118:M119),0)</f>
        <v>-10660</v>
      </c>
      <c r="N120" s="157"/>
      <c r="O120" s="294">
        <f>+ROUND(+SUM(O118:O119),0)</f>
        <v>1306</v>
      </c>
      <c r="P120" s="295">
        <f>+ROUND(+SUM(P118:P119),0)</f>
        <v>-8661</v>
      </c>
      <c r="Q120" s="28"/>
      <c r="R120" s="520" t="s">
        <v>187</v>
      </c>
      <c r="S120" s="521"/>
      <c r="T120" s="522"/>
      <c r="U120" s="3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s="2" customFormat="1" ht="9.75" customHeight="1" x14ac:dyDescent="0.25">
      <c r="A121" s="12"/>
      <c r="B121" s="102"/>
      <c r="C121" s="103"/>
      <c r="D121" s="104"/>
      <c r="E121" s="12"/>
      <c r="F121" s="198"/>
      <c r="G121" s="197"/>
      <c r="H121" s="12"/>
      <c r="I121" s="198"/>
      <c r="J121" s="197"/>
      <c r="K121" s="157"/>
      <c r="L121" s="198"/>
      <c r="M121" s="197"/>
      <c r="N121" s="157"/>
      <c r="O121" s="274"/>
      <c r="P121" s="297"/>
      <c r="Q121" s="28"/>
      <c r="R121" s="239"/>
      <c r="S121" s="240"/>
      <c r="T121" s="241"/>
      <c r="U121" s="3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s="2" customFormat="1" ht="16.5" thickBot="1" x14ac:dyDescent="0.3">
      <c r="A122" s="12"/>
      <c r="B122" s="138" t="s">
        <v>108</v>
      </c>
      <c r="C122" s="116"/>
      <c r="D122" s="117"/>
      <c r="E122" s="12"/>
      <c r="F122" s="199">
        <f>+ROUND(F108+F112+F116+F120,0)</f>
        <v>-749</v>
      </c>
      <c r="G122" s="202">
        <f>+ROUND(G108+G112+G116+G120,0)</f>
        <v>1999</v>
      </c>
      <c r="H122" s="12"/>
      <c r="I122" s="199">
        <f>+ROUND(I108+I112+I116+I120,0)</f>
        <v>0</v>
      </c>
      <c r="J122" s="202">
        <f>+ROUND(J108+J112+J116+J120,0)</f>
        <v>0</v>
      </c>
      <c r="K122" s="157"/>
      <c r="L122" s="199">
        <f>+ROUND(L108+L112+L116+L120,0)</f>
        <v>2055</v>
      </c>
      <c r="M122" s="202">
        <f>+ROUND(M108+M112+M116+M120,0)</f>
        <v>-10660</v>
      </c>
      <c r="N122" s="157"/>
      <c r="O122" s="298">
        <f>+ROUND(O108+O112+O116+O120,0)</f>
        <v>1306</v>
      </c>
      <c r="P122" s="305">
        <f>+ROUND(P108+P112+P116+P120,0)</f>
        <v>-8661</v>
      </c>
      <c r="Q122" s="28"/>
      <c r="R122" s="535" t="s">
        <v>188</v>
      </c>
      <c r="S122" s="536"/>
      <c r="T122" s="537"/>
      <c r="U122" s="32"/>
      <c r="V122" s="5"/>
      <c r="W122" s="5"/>
      <c r="X122" s="5"/>
      <c r="Y122" s="5"/>
      <c r="Z122" s="5"/>
      <c r="AA122" s="5"/>
      <c r="AB122" s="6"/>
      <c r="AC122" s="5"/>
      <c r="AD122" s="5"/>
    </row>
    <row r="123" spans="1:30" s="2" customFormat="1" ht="15.75" x14ac:dyDescent="0.25">
      <c r="A123" s="12"/>
      <c r="B123" s="125" t="s">
        <v>81</v>
      </c>
      <c r="C123" s="69"/>
      <c r="D123" s="70"/>
      <c r="E123" s="12"/>
      <c r="F123" s="168"/>
      <c r="G123" s="158"/>
      <c r="H123" s="12"/>
      <c r="I123" s="168"/>
      <c r="J123" s="158"/>
      <c r="K123" s="157"/>
      <c r="L123" s="168"/>
      <c r="M123" s="158"/>
      <c r="N123" s="157"/>
      <c r="O123" s="279"/>
      <c r="P123" s="272"/>
      <c r="Q123" s="28"/>
      <c r="R123" s="251" t="s">
        <v>81</v>
      </c>
      <c r="S123" s="210"/>
      <c r="T123" s="252"/>
      <c r="U123" s="3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s="2" customFormat="1" ht="15.75" x14ac:dyDescent="0.25">
      <c r="A124" s="12"/>
      <c r="B124" s="128" t="s">
        <v>55</v>
      </c>
      <c r="C124" s="89"/>
      <c r="D124" s="90"/>
      <c r="E124" s="12"/>
      <c r="F124" s="160"/>
      <c r="G124" s="159"/>
      <c r="H124" s="12"/>
      <c r="I124" s="160"/>
      <c r="J124" s="159"/>
      <c r="K124" s="157"/>
      <c r="L124" s="160"/>
      <c r="M124" s="159"/>
      <c r="N124" s="157"/>
      <c r="O124" s="278">
        <f t="shared" ref="O124:P128" si="7">+ROUND(+F124+I124+L124,0)</f>
        <v>0</v>
      </c>
      <c r="P124" s="291">
        <f t="shared" si="7"/>
        <v>0</v>
      </c>
      <c r="Q124" s="28"/>
      <c r="R124" s="500" t="s">
        <v>189</v>
      </c>
      <c r="S124" s="501"/>
      <c r="T124" s="502"/>
      <c r="U124" s="3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s="2" customFormat="1" ht="15.75" x14ac:dyDescent="0.25">
      <c r="A125" s="12"/>
      <c r="B125" s="123" t="s">
        <v>82</v>
      </c>
      <c r="C125" s="85"/>
      <c r="D125" s="86"/>
      <c r="E125" s="12"/>
      <c r="F125" s="164">
        <v>714896</v>
      </c>
      <c r="G125" s="163">
        <v>140686</v>
      </c>
      <c r="H125" s="12"/>
      <c r="I125" s="164">
        <f>-737546+32001-9351</f>
        <v>-714896</v>
      </c>
      <c r="J125" s="163">
        <v>-140686</v>
      </c>
      <c r="K125" s="157"/>
      <c r="L125" s="164"/>
      <c r="M125" s="163"/>
      <c r="N125" s="157"/>
      <c r="O125" s="274">
        <f t="shared" si="7"/>
        <v>0</v>
      </c>
      <c r="P125" s="297">
        <f t="shared" si="7"/>
        <v>0</v>
      </c>
      <c r="Q125" s="28"/>
      <c r="R125" s="511" t="s">
        <v>190</v>
      </c>
      <c r="S125" s="512"/>
      <c r="T125" s="513"/>
      <c r="U125" s="3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s="2" customFormat="1" ht="15.75" x14ac:dyDescent="0.25">
      <c r="A126" s="12"/>
      <c r="B126" s="123" t="s">
        <v>112</v>
      </c>
      <c r="C126" s="85"/>
      <c r="D126" s="86"/>
      <c r="E126" s="12"/>
      <c r="F126" s="164">
        <v>-145000</v>
      </c>
      <c r="G126" s="163">
        <v>94080</v>
      </c>
      <c r="H126" s="12"/>
      <c r="I126" s="164">
        <v>2565</v>
      </c>
      <c r="J126" s="163">
        <v>16092</v>
      </c>
      <c r="K126" s="157"/>
      <c r="L126" s="164"/>
      <c r="M126" s="163"/>
      <c r="N126" s="157"/>
      <c r="O126" s="274">
        <f t="shared" si="7"/>
        <v>-142435</v>
      </c>
      <c r="P126" s="297">
        <f t="shared" si="7"/>
        <v>110172</v>
      </c>
      <c r="Q126" s="28"/>
      <c r="R126" s="541" t="s">
        <v>239</v>
      </c>
      <c r="S126" s="542"/>
      <c r="T126" s="543"/>
      <c r="U126" s="3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s="2" customFormat="1" ht="15.75" x14ac:dyDescent="0.25">
      <c r="A127" s="12"/>
      <c r="B127" s="380" t="s">
        <v>234</v>
      </c>
      <c r="C127" s="378"/>
      <c r="D127" s="379"/>
      <c r="E127" s="12"/>
      <c r="F127" s="389"/>
      <c r="G127" s="390"/>
      <c r="H127" s="12"/>
      <c r="I127" s="387"/>
      <c r="J127" s="388"/>
      <c r="K127" s="157"/>
      <c r="L127" s="387"/>
      <c r="M127" s="388"/>
      <c r="N127" s="157"/>
      <c r="O127" s="385"/>
      <c r="P127" s="386"/>
      <c r="Q127" s="28"/>
      <c r="R127" s="553" t="s">
        <v>235</v>
      </c>
      <c r="S127" s="554"/>
      <c r="T127" s="555"/>
      <c r="U127" s="3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s="2" customFormat="1" ht="15.75" x14ac:dyDescent="0.25">
      <c r="A128" s="12"/>
      <c r="B128" s="141" t="s">
        <v>85</v>
      </c>
      <c r="C128" s="107"/>
      <c r="D128" s="108"/>
      <c r="E128" s="12"/>
      <c r="F128" s="381"/>
      <c r="G128" s="382"/>
      <c r="H128" s="12"/>
      <c r="I128" s="381"/>
      <c r="J128" s="382"/>
      <c r="K128" s="157"/>
      <c r="L128" s="381"/>
      <c r="M128" s="382"/>
      <c r="N128" s="157"/>
      <c r="O128" s="383">
        <f t="shared" si="7"/>
        <v>0</v>
      </c>
      <c r="P128" s="384">
        <f t="shared" si="7"/>
        <v>0</v>
      </c>
      <c r="Q128" s="28"/>
      <c r="R128" s="544" t="s">
        <v>191</v>
      </c>
      <c r="S128" s="545"/>
      <c r="T128" s="546"/>
      <c r="U128" s="3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s="2" customFormat="1" ht="16.5" thickBot="1" x14ac:dyDescent="0.3">
      <c r="A129" s="12"/>
      <c r="B129" s="139" t="s">
        <v>197</v>
      </c>
      <c r="C129" s="75"/>
      <c r="D129" s="76"/>
      <c r="E129" s="12"/>
      <c r="F129" s="201">
        <f>+ROUND(+SUM(F124,F125,F126,F128),0)</f>
        <v>569896</v>
      </c>
      <c r="G129" s="200">
        <f>+ROUND(+SUM(G124,G125,G126,G128),0)</f>
        <v>234766</v>
      </c>
      <c r="H129" s="12"/>
      <c r="I129" s="201">
        <f>+ROUND(+SUM(I124,I125,I126,I128),0)</f>
        <v>-712331</v>
      </c>
      <c r="J129" s="200">
        <f>+ROUND(+SUM(J124,J125,J126,J128),0)</f>
        <v>-124594</v>
      </c>
      <c r="K129" s="157"/>
      <c r="L129" s="201">
        <f>+ROUND(+SUM(L124,L125,L126,L128),0)</f>
        <v>0</v>
      </c>
      <c r="M129" s="200">
        <f>+ROUND(+SUM(M124,M125,M126,M128),0)</f>
        <v>0</v>
      </c>
      <c r="N129" s="157"/>
      <c r="O129" s="299">
        <f>+ROUND(+SUM(O124,O125,O126,O128),0)</f>
        <v>-142435</v>
      </c>
      <c r="P129" s="300">
        <f>+ROUND(+SUM(P124,P125,P126,P128),0)</f>
        <v>110172</v>
      </c>
      <c r="Q129" s="28"/>
      <c r="R129" s="538" t="s">
        <v>192</v>
      </c>
      <c r="S129" s="539"/>
      <c r="T129" s="540"/>
      <c r="U129" s="32"/>
      <c r="V129" s="5"/>
      <c r="W129" s="5"/>
      <c r="X129" s="5"/>
      <c r="Y129" s="5"/>
      <c r="Z129" s="5"/>
      <c r="AA129" s="5"/>
      <c r="AB129" s="6"/>
      <c r="AC129" s="5"/>
      <c r="AD129" s="5"/>
    </row>
    <row r="130" spans="1:30" s="2" customFormat="1" ht="15.75" x14ac:dyDescent="0.25">
      <c r="A130" s="12"/>
      <c r="B130" s="125" t="s">
        <v>243</v>
      </c>
      <c r="C130" s="69"/>
      <c r="D130" s="70"/>
      <c r="E130" s="12"/>
      <c r="F130" s="168"/>
      <c r="G130" s="158"/>
      <c r="H130" s="12"/>
      <c r="I130" s="168"/>
      <c r="J130" s="158"/>
      <c r="K130" s="157"/>
      <c r="L130" s="168"/>
      <c r="M130" s="158"/>
      <c r="N130" s="157"/>
      <c r="O130" s="279"/>
      <c r="P130" s="272"/>
      <c r="Q130" s="28"/>
      <c r="R130" s="251" t="str">
        <f>+B130</f>
        <v xml:space="preserve"> И. ИЗМЕНЕНИЕ НА ПАРИЧНИ СРЕДСТВА - КАСОВО ИЗПЪЛНЕНИЕ</v>
      </c>
      <c r="S130" s="210"/>
      <c r="T130" s="252"/>
      <c r="U130" s="3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s="2" customFormat="1" ht="15.75" x14ac:dyDescent="0.25">
      <c r="A131" s="12"/>
      <c r="B131" s="128" t="s">
        <v>72</v>
      </c>
      <c r="C131" s="89"/>
      <c r="D131" s="90"/>
      <c r="E131" s="12"/>
      <c r="F131" s="160">
        <v>6310180</v>
      </c>
      <c r="G131" s="159">
        <v>5430372</v>
      </c>
      <c r="H131" s="12"/>
      <c r="I131" s="160"/>
      <c r="J131" s="159"/>
      <c r="K131" s="157"/>
      <c r="L131" s="160">
        <v>43970</v>
      </c>
      <c r="M131" s="159">
        <v>54630</v>
      </c>
      <c r="N131" s="157"/>
      <c r="O131" s="278">
        <f t="shared" ref="O131:P133" si="8">+ROUND(+F131+I131+L131,0)</f>
        <v>6354150</v>
      </c>
      <c r="P131" s="291">
        <f t="shared" si="8"/>
        <v>5485002</v>
      </c>
      <c r="Q131" s="28"/>
      <c r="R131" s="500" t="s">
        <v>193</v>
      </c>
      <c r="S131" s="501"/>
      <c r="T131" s="502"/>
      <c r="U131" s="3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s="2" customFormat="1" ht="15.75" x14ac:dyDescent="0.25">
      <c r="A132" s="12"/>
      <c r="B132" s="344" t="s">
        <v>242</v>
      </c>
      <c r="C132" s="85"/>
      <c r="D132" s="86"/>
      <c r="E132" s="12"/>
      <c r="F132" s="164"/>
      <c r="G132" s="163"/>
      <c r="H132" s="12"/>
      <c r="I132" s="164"/>
      <c r="J132" s="163"/>
      <c r="K132" s="157"/>
      <c r="L132" s="164"/>
      <c r="M132" s="163"/>
      <c r="N132" s="157"/>
      <c r="O132" s="274">
        <f t="shared" si="8"/>
        <v>0</v>
      </c>
      <c r="P132" s="297">
        <f t="shared" si="8"/>
        <v>0</v>
      </c>
      <c r="Q132" s="28"/>
      <c r="R132" s="511" t="s">
        <v>194</v>
      </c>
      <c r="S132" s="512"/>
      <c r="T132" s="513"/>
      <c r="U132" s="3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s="2" customFormat="1" ht="15.75" x14ac:dyDescent="0.25">
      <c r="A133" s="12"/>
      <c r="B133" s="142" t="s">
        <v>79</v>
      </c>
      <c r="C133" s="109"/>
      <c r="D133" s="110"/>
      <c r="E133" s="12"/>
      <c r="F133" s="164">
        <v>6078132</v>
      </c>
      <c r="G133" s="163">
        <v>6310180</v>
      </c>
      <c r="H133" s="12"/>
      <c r="I133" s="164"/>
      <c r="J133" s="163"/>
      <c r="K133" s="157"/>
      <c r="L133" s="164">
        <v>46025</v>
      </c>
      <c r="M133" s="163">
        <v>43970</v>
      </c>
      <c r="N133" s="157"/>
      <c r="O133" s="274">
        <f t="shared" si="8"/>
        <v>6124157</v>
      </c>
      <c r="P133" s="297">
        <f t="shared" si="8"/>
        <v>6354150</v>
      </c>
      <c r="Q133" s="28"/>
      <c r="R133" s="561" t="s">
        <v>195</v>
      </c>
      <c r="S133" s="562"/>
      <c r="T133" s="563"/>
      <c r="U133" s="3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s="2" customFormat="1" ht="16.5" thickBot="1" x14ac:dyDescent="0.3">
      <c r="A134" s="12"/>
      <c r="B134" s="407" t="s">
        <v>244</v>
      </c>
      <c r="C134" s="111"/>
      <c r="D134" s="112"/>
      <c r="E134" s="12"/>
      <c r="F134" s="204">
        <f>+ROUND(+F133-F131-F132,0)</f>
        <v>-232048</v>
      </c>
      <c r="G134" s="203">
        <f>+ROUND(+G133-G131-G132,0)</f>
        <v>879808</v>
      </c>
      <c r="H134" s="12"/>
      <c r="I134" s="204">
        <f>+ROUND(+I133-I131-I132,0)</f>
        <v>0</v>
      </c>
      <c r="J134" s="203">
        <f>+ROUND(+J133-J131-J132,0)</f>
        <v>0</v>
      </c>
      <c r="K134" s="157"/>
      <c r="L134" s="204">
        <f>+ROUND(+L133-L131-L132,0)</f>
        <v>2055</v>
      </c>
      <c r="M134" s="203">
        <f>+ROUND(+M133-M131-M132,0)</f>
        <v>-10660</v>
      </c>
      <c r="N134" s="157"/>
      <c r="O134" s="306">
        <f>+ROUND(+O133-O131-O132,0)</f>
        <v>-229993</v>
      </c>
      <c r="P134" s="307">
        <f>+ROUND(+P133-P131-P132,0)</f>
        <v>869148</v>
      </c>
      <c r="Q134" s="28"/>
      <c r="R134" s="558" t="s">
        <v>246</v>
      </c>
      <c r="S134" s="559"/>
      <c r="T134" s="560"/>
      <c r="U134" s="32"/>
      <c r="V134" s="5"/>
      <c r="W134" s="5"/>
      <c r="X134" s="5"/>
      <c r="Y134" s="5"/>
      <c r="Z134" s="5"/>
      <c r="AA134" s="5"/>
      <c r="AB134" s="6"/>
      <c r="AC134" s="5"/>
      <c r="AD134" s="5"/>
    </row>
    <row r="135" spans="1:30" s="2" customFormat="1" ht="19.5" customHeight="1" thickTop="1" x14ac:dyDescent="0.25">
      <c r="A135" s="12"/>
      <c r="B135" s="493">
        <f>+IF(+OR(F135&lt;&gt;0,G135&lt;&gt;0,I135&lt;&gt;0,J135&lt;&gt;0,L135&lt;&gt;0,M135&lt;&gt;0,O135&lt;&gt;0,P135&lt;&gt;0),"Контрола: дефицит/излишък = финансиране с обратен знак (Г. + Д. = 0)",0)</f>
        <v>0</v>
      </c>
      <c r="C135" s="493"/>
      <c r="D135" s="493"/>
      <c r="E135" s="12"/>
      <c r="F135" s="352">
        <f>+ROUND(F85,0)+ROUND(F86,0)</f>
        <v>0</v>
      </c>
      <c r="G135" s="355">
        <f>+ROUND(G85,0)+ROUND(G86,0)</f>
        <v>0</v>
      </c>
      <c r="H135" s="62"/>
      <c r="I135" s="352">
        <f>+ROUND(I85,0)+ROUND(I86,0)</f>
        <v>0</v>
      </c>
      <c r="J135" s="355">
        <f>+ROUND(J85,0)+ROUND(J86,0)</f>
        <v>0</v>
      </c>
      <c r="K135" s="353"/>
      <c r="L135" s="352">
        <f>+ROUND(L85,0)+ROUND(L86,0)</f>
        <v>0</v>
      </c>
      <c r="M135" s="355">
        <f>+ROUND(M85,0)+ROUND(M86,0)</f>
        <v>0</v>
      </c>
      <c r="N135" s="353"/>
      <c r="O135" s="354">
        <f>+ROUND(O85,0)+ROUND(O86,0)</f>
        <v>0</v>
      </c>
      <c r="P135" s="355">
        <f>+ROUND(P85,0)+ROUND(P86,0)</f>
        <v>0</v>
      </c>
      <c r="Q135" s="30"/>
      <c r="R135" s="151"/>
      <c r="S135" s="151"/>
      <c r="T135" s="151"/>
      <c r="U135" s="32"/>
      <c r="V135" s="5"/>
      <c r="W135" s="5"/>
      <c r="X135" s="5"/>
      <c r="Y135" s="5"/>
      <c r="Z135" s="5"/>
      <c r="AA135" s="5"/>
      <c r="AB135" s="6"/>
      <c r="AC135" s="5"/>
      <c r="AD135" s="5"/>
    </row>
    <row r="136" spans="1:30" s="2" customFormat="1" ht="15.75" x14ac:dyDescent="0.25">
      <c r="A136" s="12"/>
      <c r="B136" s="393" t="s">
        <v>245</v>
      </c>
      <c r="C136" s="394"/>
      <c r="D136" s="395"/>
      <c r="E136" s="12"/>
      <c r="F136" s="167"/>
      <c r="G136" s="156"/>
      <c r="H136" s="12"/>
      <c r="I136" s="167"/>
      <c r="J136" s="156"/>
      <c r="K136" s="157"/>
      <c r="L136" s="167"/>
      <c r="M136" s="156"/>
      <c r="N136" s="157"/>
      <c r="O136" s="277"/>
      <c r="P136" s="270"/>
      <c r="Q136" s="28"/>
      <c r="R136" s="396" t="str">
        <f>+B136</f>
        <v>К. ДРУГИ ИЗМЕНЕНИЯ - АКРЕДИТИВНИ И ДРУГИ СМЕТКИ</v>
      </c>
      <c r="S136" s="397"/>
      <c r="T136" s="398"/>
      <c r="U136" s="3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s="2" customFormat="1" ht="15.75" x14ac:dyDescent="0.25">
      <c r="A137" s="12"/>
      <c r="B137" s="128" t="s">
        <v>240</v>
      </c>
      <c r="C137" s="89"/>
      <c r="D137" s="90"/>
      <c r="E137" s="12"/>
      <c r="F137" s="160"/>
      <c r="G137" s="159"/>
      <c r="H137" s="12"/>
      <c r="I137" s="160"/>
      <c r="J137" s="159"/>
      <c r="K137" s="157"/>
      <c r="L137" s="160"/>
      <c r="M137" s="159"/>
      <c r="N137" s="157"/>
      <c r="O137" s="278">
        <f t="shared" ref="O137:P139" si="9">+ROUND(+F137+I137+L137,0)</f>
        <v>0</v>
      </c>
      <c r="P137" s="291">
        <f t="shared" si="9"/>
        <v>0</v>
      </c>
      <c r="Q137" s="28"/>
      <c r="R137" s="453" t="s">
        <v>253</v>
      </c>
      <c r="S137" s="454"/>
      <c r="T137" s="455"/>
      <c r="U137" s="3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s="2" customFormat="1" ht="15.75" x14ac:dyDescent="0.25">
      <c r="A138" s="12"/>
      <c r="B138" s="344" t="s">
        <v>248</v>
      </c>
      <c r="C138" s="85"/>
      <c r="D138" s="86"/>
      <c r="E138" s="12"/>
      <c r="F138" s="164"/>
      <c r="G138" s="163"/>
      <c r="H138" s="12"/>
      <c r="I138" s="164"/>
      <c r="J138" s="163"/>
      <c r="K138" s="157"/>
      <c r="L138" s="164"/>
      <c r="M138" s="163"/>
      <c r="N138" s="157"/>
      <c r="O138" s="274">
        <f t="shared" si="9"/>
        <v>0</v>
      </c>
      <c r="P138" s="297">
        <f t="shared" si="9"/>
        <v>0</v>
      </c>
      <c r="Q138" s="28"/>
      <c r="R138" s="456" t="s">
        <v>252</v>
      </c>
      <c r="S138" s="457"/>
      <c r="T138" s="458"/>
      <c r="U138" s="3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s="2" customFormat="1" ht="15.75" x14ac:dyDescent="0.25">
      <c r="A139" s="12"/>
      <c r="B139" s="142" t="s">
        <v>241</v>
      </c>
      <c r="C139" s="109"/>
      <c r="D139" s="110"/>
      <c r="E139" s="12"/>
      <c r="F139" s="164"/>
      <c r="G139" s="163"/>
      <c r="H139" s="12"/>
      <c r="I139" s="164"/>
      <c r="J139" s="163"/>
      <c r="K139" s="157"/>
      <c r="L139" s="164"/>
      <c r="M139" s="163"/>
      <c r="N139" s="157"/>
      <c r="O139" s="274">
        <f t="shared" si="9"/>
        <v>0</v>
      </c>
      <c r="P139" s="297">
        <f t="shared" si="9"/>
        <v>0</v>
      </c>
      <c r="Q139" s="28"/>
      <c r="R139" s="459" t="s">
        <v>251</v>
      </c>
      <c r="S139" s="460"/>
      <c r="T139" s="461"/>
      <c r="U139" s="3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s="2" customFormat="1" ht="16.5" thickBot="1" x14ac:dyDescent="0.3">
      <c r="A140" s="12"/>
      <c r="B140" s="407" t="s">
        <v>254</v>
      </c>
      <c r="C140" s="111"/>
      <c r="D140" s="112"/>
      <c r="E140" s="12"/>
      <c r="F140" s="204">
        <f>+ROUND(+F139-F137-F138,0)</f>
        <v>0</v>
      </c>
      <c r="G140" s="203">
        <f>+ROUND(+G139-G137-G138,0)</f>
        <v>0</v>
      </c>
      <c r="H140" s="12"/>
      <c r="I140" s="204">
        <f>+ROUND(+I139-I137-I138,0)</f>
        <v>0</v>
      </c>
      <c r="J140" s="203">
        <f>+ROUND(+J139-J137-J138,0)</f>
        <v>0</v>
      </c>
      <c r="K140" s="157"/>
      <c r="L140" s="204">
        <f>+ROUND(+L139-L137-L138,0)</f>
        <v>0</v>
      </c>
      <c r="M140" s="203">
        <f>+ROUND(+M139-M137-M138,0)</f>
        <v>0</v>
      </c>
      <c r="N140" s="157"/>
      <c r="O140" s="306">
        <f>+ROUND(+O139-O137-O138,0)</f>
        <v>0</v>
      </c>
      <c r="P140" s="307">
        <f>+ROUND(+P139-P137-P138,0)</f>
        <v>0</v>
      </c>
      <c r="Q140" s="28"/>
      <c r="R140" s="462" t="s">
        <v>247</v>
      </c>
      <c r="S140" s="463"/>
      <c r="T140" s="464"/>
      <c r="U140" s="32"/>
      <c r="V140" s="5"/>
      <c r="W140" s="5"/>
      <c r="X140" s="5"/>
      <c r="Y140" s="5"/>
      <c r="Z140" s="5"/>
      <c r="AA140" s="5"/>
      <c r="AB140" s="6"/>
      <c r="AC140" s="5"/>
      <c r="AD140" s="5"/>
    </row>
    <row r="141" spans="1:30" s="2" customFormat="1" ht="17.25" customHeight="1" thickTop="1" thickBot="1" x14ac:dyDescent="0.3">
      <c r="A141" s="12"/>
      <c r="B141" s="399"/>
      <c r="C141" s="400"/>
      <c r="D141" s="405"/>
      <c r="E141" s="12"/>
      <c r="F141" s="406"/>
      <c r="G141" s="402"/>
      <c r="H141" s="12"/>
      <c r="I141" s="401"/>
      <c r="J141" s="402"/>
      <c r="K141" s="403"/>
      <c r="L141" s="401"/>
      <c r="M141" s="402"/>
      <c r="N141" s="403"/>
      <c r="O141" s="401"/>
      <c r="P141" s="404"/>
      <c r="Q141" s="28"/>
      <c r="R141" s="239"/>
      <c r="S141" s="240"/>
      <c r="T141" s="241"/>
      <c r="U141" s="3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s="2" customFormat="1" ht="16.5" thickBot="1" x14ac:dyDescent="0.3">
      <c r="A142" s="12"/>
      <c r="B142" s="408" t="s">
        <v>250</v>
      </c>
      <c r="C142" s="409"/>
      <c r="D142" s="410"/>
      <c r="E142" s="12"/>
      <c r="F142" s="411">
        <f>+F134+F140</f>
        <v>-232048</v>
      </c>
      <c r="G142" s="412">
        <f>+G134+G140</f>
        <v>879808</v>
      </c>
      <c r="H142" s="12"/>
      <c r="I142" s="411">
        <f>+I134+I140</f>
        <v>0</v>
      </c>
      <c r="J142" s="412">
        <f>+J134+J140</f>
        <v>0</v>
      </c>
      <c r="K142" s="157"/>
      <c r="L142" s="411">
        <f>+L134+L140</f>
        <v>2055</v>
      </c>
      <c r="M142" s="412">
        <f>+M134+M140</f>
        <v>-10660</v>
      </c>
      <c r="N142" s="157"/>
      <c r="O142" s="306">
        <f>+O134+O140</f>
        <v>-229993</v>
      </c>
      <c r="P142" s="307">
        <f>+P134+P140</f>
        <v>869148</v>
      </c>
      <c r="Q142" s="28"/>
      <c r="R142" s="465" t="s">
        <v>249</v>
      </c>
      <c r="S142" s="466"/>
      <c r="T142" s="467"/>
      <c r="U142" s="32"/>
      <c r="V142" s="5"/>
      <c r="W142" s="5"/>
      <c r="X142" s="5"/>
      <c r="Y142" s="5"/>
      <c r="Z142" s="5"/>
      <c r="AA142" s="5"/>
      <c r="AB142" s="6"/>
      <c r="AC142" s="5"/>
      <c r="AD142" s="5"/>
    </row>
    <row r="143" spans="1:30" s="2" customFormat="1" ht="19.5" customHeight="1" thickTop="1" x14ac:dyDescent="0.25">
      <c r="A143" s="12"/>
      <c r="B143" s="392"/>
      <c r="C143" s="392"/>
      <c r="D143" s="392"/>
      <c r="E143" s="12"/>
      <c r="F143" s="326"/>
      <c r="G143" s="326"/>
      <c r="H143" s="12"/>
      <c r="I143" s="326"/>
      <c r="J143" s="326"/>
      <c r="K143" s="13"/>
      <c r="L143" s="326"/>
      <c r="M143" s="326"/>
      <c r="N143" s="13"/>
      <c r="O143" s="326"/>
      <c r="P143" s="326"/>
      <c r="Q143" s="30"/>
      <c r="R143" s="413"/>
      <c r="S143" s="413"/>
      <c r="T143" s="413"/>
      <c r="U143" s="10"/>
      <c r="V143" s="5"/>
      <c r="W143" s="5"/>
      <c r="X143" s="5"/>
      <c r="Y143" s="5"/>
      <c r="Z143" s="5"/>
      <c r="AA143" s="5"/>
      <c r="AB143" s="6"/>
      <c r="AC143" s="5"/>
      <c r="AD143" s="5"/>
    </row>
    <row r="144" spans="1:30" s="2" customFormat="1" ht="19.5" customHeight="1" x14ac:dyDescent="0.25">
      <c r="A144" s="12"/>
      <c r="B144" s="325"/>
      <c r="C144" s="325"/>
      <c r="D144" s="325"/>
      <c r="E144" s="325"/>
      <c r="F144" s="391">
        <f>+IF(F145&lt;&gt;0,"ГРЕШКА - ред 127",0)</f>
        <v>0</v>
      </c>
      <c r="G144" s="391">
        <f>+IF(G145&lt;&gt;0,"ГРЕШКА - ред 127",0)</f>
        <v>0</v>
      </c>
      <c r="H144" s="12"/>
      <c r="I144" s="326"/>
      <c r="J144" s="326"/>
      <c r="K144" s="13"/>
      <c r="L144" s="326"/>
      <c r="M144" s="326"/>
      <c r="N144" s="13"/>
      <c r="O144" s="326"/>
      <c r="P144" s="326"/>
      <c r="Q144" s="30"/>
      <c r="R144" s="152"/>
      <c r="S144" s="152"/>
      <c r="T144" s="152"/>
      <c r="U144" s="7"/>
      <c r="V144" s="5"/>
      <c r="W144" s="5"/>
      <c r="X144" s="5"/>
      <c r="Y144" s="5"/>
      <c r="Z144" s="5"/>
      <c r="AA144" s="5"/>
      <c r="AB144" s="6"/>
      <c r="AC144" s="5"/>
      <c r="AD144" s="5"/>
    </row>
    <row r="145" spans="1:30" s="2" customFormat="1" ht="19.5" customHeight="1" x14ac:dyDescent="0.25">
      <c r="A145" s="12"/>
      <c r="B145" s="325"/>
      <c r="C145" s="325"/>
      <c r="D145" s="325"/>
      <c r="E145" s="325"/>
      <c r="F145" s="391">
        <f>+IF(AND($M$1&lt;&gt;9900,F127&lt;&gt;0),F127,0)</f>
        <v>0</v>
      </c>
      <c r="G145" s="391">
        <f>+IF(AND($M$1&lt;&gt;9900,G127&lt;&gt;0),G127,0)</f>
        <v>0</v>
      </c>
      <c r="H145" s="12"/>
      <c r="I145" s="326"/>
      <c r="J145" s="326"/>
      <c r="K145" s="13"/>
      <c r="L145" s="326"/>
      <c r="M145" s="326"/>
      <c r="N145" s="13"/>
      <c r="O145" s="326"/>
      <c r="P145" s="326"/>
      <c r="Q145" s="30"/>
      <c r="R145" s="152"/>
      <c r="S145" s="152"/>
      <c r="T145" s="152"/>
      <c r="U145" s="7"/>
      <c r="V145" s="5"/>
      <c r="W145" s="5"/>
      <c r="X145" s="5"/>
      <c r="Y145" s="5"/>
      <c r="Z145" s="5"/>
      <c r="AA145" s="5"/>
      <c r="AB145" s="6"/>
      <c r="AC145" s="5"/>
      <c r="AD145" s="5"/>
    </row>
    <row r="146" spans="1:30" s="2" customFormat="1" ht="11.25" customHeight="1" x14ac:dyDescent="0.25">
      <c r="A146" s="10"/>
      <c r="B146" s="325"/>
      <c r="C146" s="325"/>
      <c r="D146" s="325"/>
      <c r="E146" s="325"/>
      <c r="F146" s="326"/>
      <c r="G146" s="326"/>
      <c r="H146" s="12"/>
      <c r="I146" s="326"/>
      <c r="J146" s="326"/>
      <c r="K146" s="13"/>
      <c r="L146" s="326"/>
      <c r="M146" s="326"/>
      <c r="N146" s="13"/>
      <c r="O146" s="326"/>
      <c r="P146" s="326"/>
      <c r="Q146" s="30"/>
      <c r="R146" s="152"/>
      <c r="S146" s="152"/>
      <c r="T146" s="152"/>
      <c r="U146" s="7"/>
      <c r="V146" s="5"/>
      <c r="W146" s="5"/>
      <c r="X146" s="5"/>
      <c r="Y146" s="5"/>
      <c r="Z146" s="5"/>
      <c r="AA146" s="5"/>
      <c r="AB146" s="6"/>
      <c r="AC146" s="5"/>
      <c r="AD146" s="5"/>
    </row>
    <row r="147" spans="1:30" s="2" customFormat="1" ht="19.5" customHeight="1" x14ac:dyDescent="0.3">
      <c r="A147" s="10"/>
      <c r="B147" s="26" t="s">
        <v>7</v>
      </c>
      <c r="C147" s="121">
        <v>44666</v>
      </c>
      <c r="D147" s="28" t="s">
        <v>6</v>
      </c>
      <c r="E147" s="12"/>
      <c r="F147" s="327"/>
      <c r="G147" s="327"/>
      <c r="H147" s="12"/>
      <c r="I147" s="46"/>
      <c r="J147" s="46" t="s">
        <v>86</v>
      </c>
      <c r="K147" s="13"/>
      <c r="L147" s="326"/>
      <c r="M147" s="262"/>
      <c r="N147" s="262"/>
      <c r="O147" s="262"/>
      <c r="P147" s="261"/>
      <c r="Q147" s="30"/>
      <c r="R147" s="152"/>
      <c r="S147" s="152"/>
      <c r="T147" s="152"/>
      <c r="U147" s="7"/>
      <c r="V147" s="5"/>
      <c r="W147" s="5"/>
      <c r="X147" s="5"/>
      <c r="Y147" s="5"/>
      <c r="Z147" s="5"/>
      <c r="AA147" s="5"/>
      <c r="AB147" s="6"/>
      <c r="AC147" s="5"/>
      <c r="AD147" s="5"/>
    </row>
    <row r="148" spans="1:30" s="2" customFormat="1" ht="13.5" customHeight="1" x14ac:dyDescent="0.3">
      <c r="A148" s="10"/>
      <c r="B148" s="26"/>
      <c r="C148" s="28"/>
      <c r="D148" s="259" t="s">
        <v>198</v>
      </c>
      <c r="E148" s="12"/>
      <c r="F148" s="468" t="s">
        <v>280</v>
      </c>
      <c r="G148" s="469"/>
      <c r="H148" s="469"/>
      <c r="I148" s="470"/>
      <c r="J148" s="259"/>
      <c r="K148" s="13"/>
      <c r="L148" s="259" t="s">
        <v>198</v>
      </c>
      <c r="M148" s="468" t="s">
        <v>281</v>
      </c>
      <c r="N148" s="469"/>
      <c r="O148" s="469"/>
      <c r="P148" s="470"/>
      <c r="Q148" s="30"/>
      <c r="R148" s="152"/>
      <c r="S148" s="152"/>
      <c r="T148" s="152"/>
      <c r="U148" s="7"/>
      <c r="V148" s="5"/>
      <c r="W148" s="5"/>
      <c r="X148" s="5"/>
      <c r="Y148" s="5"/>
      <c r="Z148" s="5"/>
      <c r="AA148" s="5"/>
      <c r="AB148" s="6"/>
      <c r="AC148" s="5"/>
      <c r="AD148" s="5"/>
    </row>
    <row r="149" spans="1:30" s="2" customFormat="1" ht="23.25" customHeight="1" thickBot="1" x14ac:dyDescent="0.25">
      <c r="A149" s="7"/>
      <c r="B149" s="7"/>
      <c r="C149" s="7"/>
      <c r="D149" s="7"/>
      <c r="F149" s="8"/>
      <c r="G149" s="8"/>
      <c r="I149" s="8"/>
      <c r="J149" s="8"/>
      <c r="K149" s="8"/>
      <c r="L149" s="8"/>
      <c r="M149" s="8"/>
      <c r="N149" s="8"/>
      <c r="O149" s="8"/>
      <c r="P149" s="8"/>
      <c r="Q149" s="7"/>
      <c r="R149" s="152"/>
      <c r="S149" s="152"/>
      <c r="T149" s="152"/>
      <c r="U149" s="7"/>
      <c r="AB149" s="3"/>
    </row>
    <row r="150" spans="1:30" s="2" customFormat="1" ht="15.75" customHeight="1" x14ac:dyDescent="0.25">
      <c r="A150" s="7"/>
      <c r="B150" s="358" t="s">
        <v>226</v>
      </c>
      <c r="C150" s="359"/>
      <c r="D150" s="360"/>
      <c r="F150" s="369" t="str">
        <f>+IF(+ROUND(F153,0)=0,"O K","НЕРАВНЕНИЕ!")</f>
        <v>O K</v>
      </c>
      <c r="G150" s="370" t="str">
        <f>+IF(+ROUND(G153,0)=0,"O K","НЕРАВНЕНИЕ!")</f>
        <v>O K</v>
      </c>
      <c r="I150" s="365" t="str">
        <f>+IF(+ROUND(I153,0)=0,"O K","НЕРАВНЕНИЕ!")</f>
        <v>O K</v>
      </c>
      <c r="J150" s="366" t="str">
        <f>+IF(+ROUND(J153,0)=0,"O K","НЕРАВНЕНИЕ!")</f>
        <v>O K</v>
      </c>
      <c r="K150" s="39"/>
      <c r="L150" s="361" t="str">
        <f>+IF(+ROUND(L153,0)=0,"O K","НЕРАВНЕНИЕ!")</f>
        <v>O K</v>
      </c>
      <c r="M150" s="362" t="str">
        <f>+IF(+ROUND(M153,0)=0,"O K","НЕРАВНЕНИЕ!")</f>
        <v>O K</v>
      </c>
      <c r="N150" s="40"/>
      <c r="O150" s="312" t="str">
        <f>+IF(+ROUND(O153,0)=0,"O K","НЕРАВНЕНИЕ!")</f>
        <v>O K</v>
      </c>
      <c r="P150" s="316" t="str">
        <f>+IF(+ROUND(P153,0)=0,"O K","НЕРАВНЕНИЕ!")</f>
        <v>O K</v>
      </c>
      <c r="Q150" s="7"/>
      <c r="R150" s="153"/>
      <c r="S150" s="153"/>
      <c r="T150" s="153"/>
      <c r="U150" s="7"/>
      <c r="AB150" s="3"/>
    </row>
    <row r="151" spans="1:30" s="2" customFormat="1" ht="15.75" customHeight="1" thickBot="1" x14ac:dyDescent="0.3">
      <c r="A151" s="7"/>
      <c r="B151" s="358" t="s">
        <v>227</v>
      </c>
      <c r="C151" s="359"/>
      <c r="D151" s="360"/>
      <c r="F151" s="369" t="str">
        <f>+IF(+ROUND(F154,0)=0,"O K","НЕРАВНЕНИЕ!")</f>
        <v>O K</v>
      </c>
      <c r="G151" s="370" t="str">
        <f>+IF(+ROUND(G154,0)=0,"O K","НЕРАВНЕНИЕ!")</f>
        <v>O K</v>
      </c>
      <c r="I151" s="365" t="str">
        <f>+IF(+ROUND(I154,0)=0,"O K","НЕРАВНЕНИЕ!")</f>
        <v>O K</v>
      </c>
      <c r="J151" s="366" t="str">
        <f>+IF(+ROUND(J154,0)=0,"O K","НЕРАВНЕНИЕ!")</f>
        <v>O K</v>
      </c>
      <c r="K151" s="39"/>
      <c r="L151" s="361" t="str">
        <f>+IF(+ROUND(L154,0)=0,"O K","НЕРАВНЕНИЕ!")</f>
        <v>O K</v>
      </c>
      <c r="M151" s="362" t="str">
        <f>+IF(+ROUND(M154,0)=0,"O K","НЕРАВНЕНИЕ!")</f>
        <v>O K</v>
      </c>
      <c r="N151" s="40"/>
      <c r="O151" s="313" t="str">
        <f>+IF(+ROUND(O154,0)=0,"O K","НЕРАВНЕНИЕ!")</f>
        <v>O K</v>
      </c>
      <c r="P151" s="317" t="str">
        <f>+IF(+ROUND(P154,0)=0,"O K","НЕРАВНЕНИЕ!")</f>
        <v>O K</v>
      </c>
      <c r="Q151" s="7"/>
      <c r="R151" s="153"/>
      <c r="S151" s="153"/>
      <c r="T151" s="153"/>
      <c r="U151" s="7"/>
      <c r="AB151" s="3"/>
    </row>
    <row r="152" spans="1:30" s="2" customFormat="1" ht="13.5" thickBot="1" x14ac:dyDescent="0.25">
      <c r="A152" s="7"/>
      <c r="B152" s="7"/>
      <c r="C152" s="7"/>
      <c r="D152" s="7"/>
      <c r="F152" s="40"/>
      <c r="G152" s="40"/>
      <c r="I152" s="40"/>
      <c r="J152" s="42"/>
      <c r="K152" s="40"/>
      <c r="L152" s="42"/>
      <c r="M152" s="42"/>
      <c r="N152" s="40"/>
      <c r="O152" s="40"/>
      <c r="P152" s="42"/>
      <c r="Q152" s="7"/>
      <c r="R152" s="152"/>
      <c r="S152" s="152"/>
      <c r="T152" s="152"/>
      <c r="U152" s="7"/>
      <c r="AB152" s="3"/>
    </row>
    <row r="153" spans="1:30" s="2" customFormat="1" ht="15.75" x14ac:dyDescent="0.25">
      <c r="A153" s="7"/>
      <c r="B153" s="358" t="s">
        <v>228</v>
      </c>
      <c r="C153" s="359"/>
      <c r="D153" s="360"/>
      <c r="F153" s="371">
        <f>+ROUND(F85,0)+ROUND(F86,0)</f>
        <v>0</v>
      </c>
      <c r="G153" s="372">
        <f>+ROUND(G85,0)+ROUND(G86,0)</f>
        <v>0</v>
      </c>
      <c r="I153" s="367">
        <f>+ROUND(I85,0)+ROUND(I86,0)</f>
        <v>0</v>
      </c>
      <c r="J153" s="368">
        <f>+ROUND(J85,0)+ROUND(J86,0)</f>
        <v>0</v>
      </c>
      <c r="K153" s="39"/>
      <c r="L153" s="363">
        <f>+ROUND(L85,0)+ROUND(L86,0)</f>
        <v>0</v>
      </c>
      <c r="M153" s="364">
        <f>+ROUND(M85,0)+ROUND(M86,0)</f>
        <v>0</v>
      </c>
      <c r="N153" s="40"/>
      <c r="O153" s="314">
        <f>+ROUND(O85,0)+ROUND(O86,0)</f>
        <v>0</v>
      </c>
      <c r="P153" s="316">
        <f>+ROUND(P85,0)+ROUND(P86,0)</f>
        <v>0</v>
      </c>
      <c r="Q153" s="7"/>
      <c r="R153" s="152"/>
      <c r="S153" s="152"/>
      <c r="T153" s="152"/>
      <c r="U153" s="7"/>
      <c r="AB153" s="3"/>
    </row>
    <row r="154" spans="1:30" s="2" customFormat="1" ht="16.5" thickBot="1" x14ac:dyDescent="0.3">
      <c r="A154" s="7"/>
      <c r="B154" s="358" t="s">
        <v>229</v>
      </c>
      <c r="C154" s="359"/>
      <c r="D154" s="360"/>
      <c r="F154" s="371">
        <f>SUM(+ROUND(F85,0)+ROUND(F103,0)+ROUND(F122,0)+ROUND(F129,0)+ROUND(F131,0)+ROUND(F132,0))-ROUND(F133,0)</f>
        <v>0</v>
      </c>
      <c r="G154" s="372">
        <f>SUM(+ROUND(G85,0)+ROUND(G103,0)+ROUND(G122,0)+ROUND(G129,0)+ROUND(G131,0)+ROUND(G132,0))-ROUND(G133,0)</f>
        <v>0</v>
      </c>
      <c r="I154" s="367">
        <f>SUM(+ROUND(I85,0)+ROUND(I103,0)+ROUND(I122,0)+ROUND(I129,0)+ROUND(I131,0)+ROUND(I132,0))-ROUND(I133,0)</f>
        <v>0</v>
      </c>
      <c r="J154" s="368">
        <f>SUM(+ROUND(J85,0)+ROUND(J103,0)+ROUND(J122,0)+ROUND(J129,0)+ROUND(J131,0)+ROUND(J132,0))-ROUND(J133,0)</f>
        <v>0</v>
      </c>
      <c r="K154" s="39"/>
      <c r="L154" s="363">
        <f>SUM(+ROUND(L85,0)+ROUND(L103,0)+ROUND(L122,0)+ROUND(L129,0)+ROUND(L131,0)+ROUND(L132,0))-ROUND(L133,0)</f>
        <v>0</v>
      </c>
      <c r="M154" s="364">
        <f>SUM(+ROUND(M85,0)+ROUND(M103,0)+ROUND(M122,0)+ROUND(M129,0)+ROUND(M131,0)+ROUND(M132,0))-ROUND(M133,0)</f>
        <v>0</v>
      </c>
      <c r="N154" s="40"/>
      <c r="O154" s="315">
        <f>SUM(+ROUND(O85,0)+ROUND(O103,0)+ROUND(O122,0)+ROUND(O129,0)+ROUND(O131,0)+ROUND(O132,0))-ROUND(O133,0)</f>
        <v>0</v>
      </c>
      <c r="P154" s="317">
        <f>SUM(+ROUND(P85,0)+ROUND(P103,0)+ROUND(P122,0)+ROUND(P129,0)+ROUND(P131,0)+ROUND(P132,0))-ROUND(P133,0)</f>
        <v>0</v>
      </c>
      <c r="Q154" s="7"/>
      <c r="R154" s="152"/>
      <c r="S154" s="152"/>
      <c r="T154" s="152"/>
      <c r="U154" s="7"/>
      <c r="AB154" s="3"/>
    </row>
    <row r="155" spans="1:30" s="2" customFormat="1" ht="12.75" x14ac:dyDescent="0.2">
      <c r="A155" s="7"/>
      <c r="B155" s="7"/>
      <c r="C155" s="7"/>
      <c r="D155" s="7"/>
      <c r="F155" s="8"/>
      <c r="G155" s="8"/>
      <c r="I155" s="8"/>
      <c r="J155" s="8"/>
      <c r="K155" s="8"/>
      <c r="L155" s="8"/>
      <c r="M155" s="8"/>
      <c r="N155" s="8"/>
      <c r="O155" s="8"/>
      <c r="P155" s="8"/>
      <c r="Q155" s="7"/>
      <c r="R155" s="152"/>
      <c r="S155" s="152"/>
      <c r="T155" s="152"/>
      <c r="U155" s="7"/>
      <c r="AB155" s="3"/>
    </row>
    <row r="156" spans="1:30" s="2" customFormat="1" ht="12.75" x14ac:dyDescent="0.2">
      <c r="A156" s="7"/>
      <c r="B156" s="7"/>
      <c r="C156" s="7"/>
      <c r="D156" s="7"/>
      <c r="F156" s="8"/>
      <c r="G156" s="8"/>
      <c r="I156" s="8"/>
      <c r="J156" s="8"/>
      <c r="K156" s="8"/>
      <c r="L156" s="8"/>
      <c r="M156" s="8"/>
      <c r="N156" s="8"/>
      <c r="O156" s="8"/>
      <c r="P156" s="8"/>
      <c r="Q156" s="7"/>
      <c r="R156" s="152"/>
      <c r="S156" s="152"/>
      <c r="T156" s="152"/>
      <c r="U156" s="7"/>
      <c r="AB156" s="3"/>
    </row>
    <row r="157" spans="1:30" s="2" customFormat="1" ht="12.75" x14ac:dyDescent="0.2">
      <c r="A157" s="7"/>
      <c r="B157" s="7"/>
      <c r="C157" s="7"/>
      <c r="D157" s="7"/>
      <c r="F157" s="8"/>
      <c r="G157" s="8"/>
      <c r="I157" s="8"/>
      <c r="J157" s="8"/>
      <c r="K157" s="8"/>
      <c r="L157" s="8"/>
      <c r="M157" s="8"/>
      <c r="N157" s="8"/>
      <c r="O157" s="8"/>
      <c r="P157" s="8"/>
      <c r="Q157" s="7"/>
      <c r="R157" s="152"/>
      <c r="S157" s="152"/>
      <c r="T157" s="152"/>
      <c r="U157" s="7"/>
      <c r="AB157" s="3"/>
    </row>
    <row r="158" spans="1:30" s="2" customFormat="1" ht="15.75" customHeight="1" thickBot="1" x14ac:dyDescent="0.25">
      <c r="A158" s="7"/>
      <c r="B158" s="7"/>
      <c r="C158" s="7"/>
      <c r="D158" s="7"/>
      <c r="F158" s="8"/>
      <c r="G158" s="8"/>
      <c r="I158" s="8"/>
      <c r="J158" s="8"/>
      <c r="K158" s="8"/>
      <c r="L158" s="8"/>
      <c r="M158" s="8"/>
      <c r="N158" s="8"/>
      <c r="O158" s="8"/>
      <c r="P158" s="8"/>
      <c r="Q158" s="7"/>
      <c r="R158" s="152"/>
      <c r="S158" s="152"/>
      <c r="T158" s="152"/>
      <c r="U158" s="7"/>
      <c r="AB158" s="3"/>
    </row>
    <row r="159" spans="1:30" s="2" customFormat="1" ht="15.75" customHeight="1" x14ac:dyDescent="0.25">
      <c r="A159" s="7"/>
      <c r="B159" s="7"/>
      <c r="C159" s="7"/>
      <c r="D159" s="7"/>
      <c r="F159" s="417" t="s">
        <v>258</v>
      </c>
      <c r="G159" s="418" t="s">
        <v>258</v>
      </c>
      <c r="I159" s="420" t="s">
        <v>255</v>
      </c>
      <c r="J159" s="422" t="s">
        <v>255</v>
      </c>
      <c r="K159" s="8"/>
      <c r="L159" s="423" t="s">
        <v>256</v>
      </c>
      <c r="M159" s="424" t="s">
        <v>256</v>
      </c>
      <c r="N159" s="8"/>
      <c r="O159" s="436" t="s">
        <v>257</v>
      </c>
      <c r="P159" s="437" t="s">
        <v>257</v>
      </c>
      <c r="Q159" s="7"/>
      <c r="R159" s="152"/>
      <c r="S159" s="152"/>
      <c r="T159" s="152"/>
      <c r="U159" s="7"/>
      <c r="AB159" s="3"/>
    </row>
    <row r="160" spans="1:30" s="2" customFormat="1" ht="15.75" x14ac:dyDescent="0.25">
      <c r="A160" s="7"/>
      <c r="B160" s="414" t="s">
        <v>263</v>
      </c>
      <c r="C160" s="415"/>
      <c r="D160" s="416"/>
      <c r="F160" s="428">
        <f>+F133+F139</f>
        <v>6078132</v>
      </c>
      <c r="G160" s="429">
        <f>+G133+G139</f>
        <v>6310180</v>
      </c>
      <c r="I160" s="428">
        <f>+I133+I139</f>
        <v>0</v>
      </c>
      <c r="J160" s="429">
        <f>+J133+J139</f>
        <v>0</v>
      </c>
      <c r="K160" s="157"/>
      <c r="L160" s="428">
        <f>+L133+L139</f>
        <v>46025</v>
      </c>
      <c r="M160" s="429">
        <f>+M133+M139</f>
        <v>43970</v>
      </c>
      <c r="N160" s="157"/>
      <c r="O160" s="432">
        <f>+ROUND(+F160+I160+L160,0)</f>
        <v>6124157</v>
      </c>
      <c r="P160" s="433">
        <f>+ROUND(+G160+J160+M160,0)</f>
        <v>6354150</v>
      </c>
      <c r="Q160" s="7"/>
      <c r="R160" s="152"/>
      <c r="S160" s="152"/>
      <c r="T160" s="152"/>
      <c r="U160" s="7"/>
      <c r="AB160" s="3"/>
    </row>
    <row r="161" spans="1:28" s="2" customFormat="1" ht="15.75" x14ac:dyDescent="0.25">
      <c r="B161" s="427" t="s">
        <v>259</v>
      </c>
      <c r="C161" s="449">
        <f>+'Cash-Flow-2022-Leva'!P5</f>
        <v>2022</v>
      </c>
      <c r="D161" s="450"/>
      <c r="F161" s="425">
        <v>6078132</v>
      </c>
      <c r="G161" s="426">
        <v>6310180</v>
      </c>
      <c r="I161" s="425"/>
      <c r="J161" s="426"/>
      <c r="K161" s="157"/>
      <c r="L161" s="425">
        <v>46025</v>
      </c>
      <c r="M161" s="426">
        <v>43970</v>
      </c>
      <c r="N161" s="157"/>
      <c r="O161" s="434">
        <f>+ROUND(+F161+I161+L161,0)</f>
        <v>6124157</v>
      </c>
      <c r="P161" s="435">
        <f>+ROUND(+G161+J161+M161,0)</f>
        <v>6354150</v>
      </c>
      <c r="Q161" s="7"/>
      <c r="R161" s="152"/>
      <c r="S161" s="152"/>
      <c r="T161" s="152"/>
      <c r="U161" s="7"/>
      <c r="AB161" s="3"/>
    </row>
    <row r="162" spans="1:28" s="2" customFormat="1" ht="15.75" customHeight="1" thickBot="1" x14ac:dyDescent="0.3">
      <c r="B162" s="7"/>
      <c r="C162" s="7"/>
      <c r="D162" s="7"/>
      <c r="F162" s="445" t="str">
        <f>+F11</f>
        <v>31.03.2022 г.</v>
      </c>
      <c r="G162" s="419">
        <f>+G11</f>
        <v>2021</v>
      </c>
      <c r="I162" s="446" t="str">
        <f>+I11</f>
        <v>31.03.2022 г.</v>
      </c>
      <c r="J162" s="421">
        <f>+J11</f>
        <v>2021</v>
      </c>
      <c r="K162" s="8"/>
      <c r="L162" s="447" t="str">
        <f>+L11</f>
        <v>31.03.2022 г.</v>
      </c>
      <c r="M162" s="424">
        <f>+M11</f>
        <v>2021</v>
      </c>
      <c r="N162" s="8"/>
      <c r="O162" s="448" t="str">
        <f>+O11</f>
        <v>31.03.2022 г.</v>
      </c>
      <c r="P162" s="438">
        <f>+P11</f>
        <v>2021</v>
      </c>
      <c r="Q162" s="7"/>
      <c r="R162" s="152"/>
      <c r="S162" s="152"/>
      <c r="T162" s="152"/>
      <c r="U162" s="7"/>
      <c r="AB162" s="3"/>
    </row>
    <row r="163" spans="1:28" s="2" customFormat="1" ht="13.5" thickBot="1" x14ac:dyDescent="0.25">
      <c r="A163" s="7"/>
      <c r="B163" s="7"/>
      <c r="C163" s="7"/>
      <c r="D163" s="7"/>
      <c r="F163" s="8"/>
      <c r="G163" s="8"/>
      <c r="I163" s="8"/>
      <c r="J163" s="8"/>
      <c r="K163" s="8"/>
      <c r="L163" s="8"/>
      <c r="M163" s="8"/>
      <c r="N163" s="8"/>
      <c r="O163" s="8"/>
      <c r="P163" s="8"/>
      <c r="Q163" s="7"/>
      <c r="R163" s="152"/>
      <c r="S163" s="152"/>
      <c r="T163" s="152"/>
      <c r="U163" s="7"/>
      <c r="AB163" s="3"/>
    </row>
    <row r="164" spans="1:28" s="2" customFormat="1" ht="18" customHeight="1" x14ac:dyDescent="0.25">
      <c r="A164" s="7"/>
      <c r="B164" s="430" t="s">
        <v>260</v>
      </c>
      <c r="C164" s="122"/>
      <c r="D164" s="50"/>
      <c r="E164" s="7"/>
      <c r="F164" s="48">
        <f>+F160-F161</f>
        <v>0</v>
      </c>
      <c r="G164" s="47">
        <f>+G160-G161</f>
        <v>0</v>
      </c>
      <c r="H164" s="7"/>
      <c r="I164" s="48">
        <f>+I160-I161</f>
        <v>0</v>
      </c>
      <c r="J164" s="47">
        <f>+J160-J161</f>
        <v>0</v>
      </c>
      <c r="K164" s="7"/>
      <c r="L164" s="48">
        <f>+L160-L161</f>
        <v>0</v>
      </c>
      <c r="M164" s="47">
        <f>+M160-M161</f>
        <v>0</v>
      </c>
      <c r="N164" s="7"/>
      <c r="O164" s="374">
        <f>+O160-O161</f>
        <v>0</v>
      </c>
      <c r="P164" s="375">
        <f>+P160-P161</f>
        <v>0</v>
      </c>
      <c r="Q164" s="7"/>
      <c r="R164" s="152"/>
      <c r="S164" s="152"/>
      <c r="T164" s="152"/>
      <c r="U164" s="7"/>
      <c r="AA164" s="3"/>
    </row>
    <row r="165" spans="1:28" s="2" customFormat="1" ht="18" customHeight="1" thickBot="1" x14ac:dyDescent="0.3">
      <c r="A165" s="7"/>
      <c r="B165" s="431" t="s">
        <v>264</v>
      </c>
      <c r="C165" s="120"/>
      <c r="D165" s="51"/>
      <c r="E165" s="7"/>
      <c r="F165" s="260"/>
      <c r="G165" s="49"/>
      <c r="H165" s="7"/>
      <c r="I165" s="260"/>
      <c r="J165" s="49"/>
      <c r="K165" s="7"/>
      <c r="L165" s="260"/>
      <c r="M165" s="49"/>
      <c r="N165" s="7"/>
      <c r="O165" s="376"/>
      <c r="P165" s="377"/>
      <c r="Q165" s="7"/>
      <c r="R165" s="152"/>
      <c r="S165" s="152"/>
      <c r="T165" s="152"/>
      <c r="U165" s="7"/>
      <c r="AA165" s="3"/>
    </row>
    <row r="166" spans="1:28" s="2" customFormat="1" ht="13.5" thickBot="1" x14ac:dyDescent="0.25">
      <c r="A166" s="7"/>
      <c r="B166" s="7"/>
      <c r="C166" s="7"/>
      <c r="D166" s="7"/>
      <c r="F166" s="8"/>
      <c r="G166" s="8"/>
      <c r="I166" s="8"/>
      <c r="J166" s="8"/>
      <c r="K166" s="8"/>
      <c r="L166" s="8"/>
      <c r="M166" s="8"/>
      <c r="N166" s="8"/>
      <c r="O166" s="8"/>
      <c r="P166" s="8"/>
      <c r="Q166" s="7"/>
      <c r="R166" s="152"/>
      <c r="S166" s="152"/>
      <c r="T166" s="152"/>
      <c r="U166" s="7"/>
      <c r="AB166" s="3"/>
    </row>
    <row r="167" spans="1:28" s="2" customFormat="1" ht="15.75" x14ac:dyDescent="0.25">
      <c r="A167" s="7"/>
      <c r="B167" s="358" t="s">
        <v>261</v>
      </c>
      <c r="C167" s="359"/>
      <c r="D167" s="360"/>
      <c r="F167" s="369" t="str">
        <f>+IF(+ROUND(F168,0)=0,"O K","НЕРАВНЕНИЕ!")</f>
        <v>O K</v>
      </c>
      <c r="G167" s="370" t="str">
        <f>+IF(+ROUND(G168,0)=0,"O K","НЕРАВНЕНИЕ!")</f>
        <v>O K</v>
      </c>
      <c r="I167" s="365" t="str">
        <f>+IF(+ROUND(I168,0)=0,"O K","НЕРАВНЕНИЕ!")</f>
        <v>O K</v>
      </c>
      <c r="J167" s="366" t="str">
        <f>+IF(+ROUND(J168,0)=0,"O K","НЕРАВНЕНИЕ!")</f>
        <v>O K</v>
      </c>
      <c r="K167" s="39"/>
      <c r="L167" s="361" t="str">
        <f>+IF(+ROUND(L168,0)=0,"O K","НЕРАВНЕНИЕ!")</f>
        <v>O K</v>
      </c>
      <c r="M167" s="362" t="str">
        <f>+IF(+ROUND(M168,0)=0,"O K","НЕРАВНЕНИЕ!")</f>
        <v>O K</v>
      </c>
      <c r="N167" s="40"/>
      <c r="O167" s="439" t="str">
        <f>+IF(+ROUND(O168,0)=0,"O K","НЕРАВНЕНИЕ!")</f>
        <v>O K</v>
      </c>
      <c r="P167" s="316" t="str">
        <f>+IF(+ROUND(P168,0)=0,"O K","НЕРАВНЕНИЕ!")</f>
        <v>O K</v>
      </c>
      <c r="Q167" s="7"/>
      <c r="R167" s="152"/>
      <c r="S167" s="152"/>
      <c r="T167" s="152"/>
      <c r="U167" s="7"/>
      <c r="AB167" s="3"/>
    </row>
    <row r="168" spans="1:28" s="2" customFormat="1" ht="16.5" thickBot="1" x14ac:dyDescent="0.3">
      <c r="A168" s="7"/>
      <c r="B168" s="358" t="s">
        <v>262</v>
      </c>
      <c r="C168" s="359"/>
      <c r="D168" s="360"/>
      <c r="F168" s="371">
        <f>+F164+F165</f>
        <v>0</v>
      </c>
      <c r="G168" s="372">
        <f>+G164+G165</f>
        <v>0</v>
      </c>
      <c r="I168" s="367">
        <f>+I164+I165</f>
        <v>0</v>
      </c>
      <c r="J168" s="368">
        <f>+J164+J165</f>
        <v>0</v>
      </c>
      <c r="K168" s="39"/>
      <c r="L168" s="363">
        <f>+L164+L165</f>
        <v>0</v>
      </c>
      <c r="M168" s="364">
        <f>+M164+M165</f>
        <v>0</v>
      </c>
      <c r="N168" s="40"/>
      <c r="O168" s="373">
        <f>+O164+O165</f>
        <v>0</v>
      </c>
      <c r="P168" s="317">
        <f>+P164+P165</f>
        <v>0</v>
      </c>
      <c r="Q168" s="7"/>
      <c r="R168" s="152"/>
      <c r="S168" s="152"/>
      <c r="T168" s="152"/>
      <c r="U168" s="7"/>
      <c r="AB168" s="3"/>
    </row>
    <row r="169" spans="1:28" s="2" customFormat="1" ht="12.75" x14ac:dyDescent="0.2">
      <c r="A169" s="7"/>
      <c r="B169" s="7"/>
      <c r="C169" s="7"/>
      <c r="D169" s="7"/>
      <c r="F169" s="8"/>
      <c r="G169" s="8"/>
      <c r="I169" s="8"/>
      <c r="J169" s="8"/>
      <c r="K169" s="8"/>
      <c r="L169" s="8"/>
      <c r="M169" s="8"/>
      <c r="N169" s="8"/>
      <c r="O169" s="8"/>
      <c r="P169" s="8"/>
      <c r="Q169" s="7"/>
      <c r="R169" s="152"/>
      <c r="S169" s="152"/>
      <c r="T169" s="152"/>
      <c r="U169" s="7"/>
      <c r="AB169" s="3"/>
    </row>
    <row r="170" spans="1:28" s="2" customFormat="1" ht="12.75" x14ac:dyDescent="0.2">
      <c r="A170" s="7"/>
      <c r="B170" s="7"/>
      <c r="C170" s="7"/>
      <c r="D170" s="7"/>
      <c r="F170" s="565">
        <f>+IF(F171&gt;0,"БЮДЖЕТ",0)</f>
        <v>0</v>
      </c>
      <c r="G170" s="565"/>
      <c r="I170" s="565">
        <f>+IF(I171&gt;0,"СЕС",0)</f>
        <v>0</v>
      </c>
      <c r="J170" s="565"/>
      <c r="K170" s="8"/>
      <c r="L170" s="565">
        <f>+IF(L171&gt;0,"ДСД",0)</f>
        <v>0</v>
      </c>
      <c r="M170" s="565"/>
      <c r="N170" s="8"/>
      <c r="O170" s="565">
        <f>+IF(O171&gt;0,"Общо (Б-т + СЕС + ДСД)",0)</f>
        <v>0</v>
      </c>
      <c r="P170" s="565"/>
      <c r="Q170" s="7"/>
      <c r="R170" s="152"/>
      <c r="S170" s="152"/>
      <c r="T170" s="152"/>
      <c r="U170" s="7"/>
      <c r="AB170" s="3"/>
    </row>
    <row r="171" spans="1:28" s="2" customFormat="1" ht="12.75" x14ac:dyDescent="0.2">
      <c r="A171" s="7"/>
      <c r="B171" s="7"/>
      <c r="C171" s="7"/>
      <c r="D171" s="7"/>
      <c r="F171" s="565">
        <f>+COUNTIF(F168:G168,"&lt;&gt;0")</f>
        <v>0</v>
      </c>
      <c r="G171" s="565"/>
      <c r="I171" s="565">
        <f>+COUNTIF(I168:J168,"&lt;&gt;0")</f>
        <v>0</v>
      </c>
      <c r="J171" s="565"/>
      <c r="K171" s="8"/>
      <c r="L171" s="565">
        <f>+COUNTIF(L168:M168,"&lt;&gt;0")</f>
        <v>0</v>
      </c>
      <c r="M171" s="565"/>
      <c r="N171" s="8"/>
      <c r="O171" s="565">
        <f>+COUNTIF(O168:P168,"&lt;&gt;0")</f>
        <v>0</v>
      </c>
      <c r="P171" s="565"/>
      <c r="Q171" s="7"/>
      <c r="R171" s="152"/>
      <c r="S171" s="152"/>
      <c r="T171" s="152"/>
      <c r="U171" s="7"/>
      <c r="AB171" s="3"/>
    </row>
    <row r="172" spans="1:28" s="2" customFormat="1" ht="12.75" x14ac:dyDescent="0.2">
      <c r="A172" s="7"/>
      <c r="B172" s="7"/>
      <c r="C172" s="7"/>
      <c r="D172" s="7"/>
      <c r="F172" s="8"/>
      <c r="G172" s="8"/>
      <c r="I172" s="8"/>
      <c r="J172" s="8"/>
      <c r="K172" s="8"/>
      <c r="L172" s="8"/>
      <c r="M172" s="8"/>
      <c r="N172" s="8"/>
      <c r="Q172" s="7"/>
      <c r="R172" s="152"/>
      <c r="S172" s="152"/>
      <c r="T172" s="152"/>
      <c r="U172" s="7"/>
      <c r="AB172" s="3"/>
    </row>
    <row r="173" spans="1:28" s="2" customFormat="1" ht="12.75" x14ac:dyDescent="0.2">
      <c r="A173" s="7"/>
      <c r="B173" s="7"/>
      <c r="C173" s="7"/>
      <c r="D173" s="7"/>
      <c r="F173" s="8"/>
      <c r="G173" s="8"/>
      <c r="I173" s="8"/>
      <c r="J173" s="8"/>
      <c r="K173" s="8"/>
      <c r="L173" s="8"/>
      <c r="M173" s="8"/>
      <c r="N173" s="8"/>
      <c r="O173" s="564">
        <f>+IF(O174&gt;0,"ВСИЧКО: Б-т + СЕС + ДСД + Общо",0)</f>
        <v>0</v>
      </c>
      <c r="P173" s="564"/>
      <c r="Q173" s="7"/>
      <c r="R173" s="152"/>
      <c r="S173" s="152"/>
      <c r="T173" s="152"/>
      <c r="U173" s="7"/>
      <c r="AB173" s="3"/>
    </row>
    <row r="174" spans="1:28" s="2" customFormat="1" ht="12.75" x14ac:dyDescent="0.2">
      <c r="A174" s="7"/>
      <c r="B174" s="7"/>
      <c r="C174" s="7"/>
      <c r="D174" s="7"/>
      <c r="F174" s="8"/>
      <c r="G174" s="8"/>
      <c r="I174" s="8"/>
      <c r="J174" s="8"/>
      <c r="K174" s="8"/>
      <c r="L174" s="8"/>
      <c r="M174" s="8"/>
      <c r="N174" s="8"/>
      <c r="O174" s="564">
        <f>+SUM(F171:P171)</f>
        <v>0</v>
      </c>
      <c r="P174" s="564"/>
      <c r="Q174" s="7"/>
      <c r="R174" s="152"/>
      <c r="S174" s="152"/>
      <c r="T174" s="152"/>
      <c r="U174" s="7"/>
      <c r="AB174" s="3"/>
    </row>
    <row r="175" spans="1:28" s="2" customFormat="1" ht="12.75" x14ac:dyDescent="0.2">
      <c r="A175" s="7"/>
      <c r="B175" s="7"/>
      <c r="C175" s="7"/>
      <c r="D175" s="7"/>
      <c r="F175" s="8"/>
      <c r="G175" s="8"/>
      <c r="I175" s="8"/>
      <c r="J175" s="8"/>
      <c r="K175" s="8"/>
      <c r="L175" s="8"/>
      <c r="M175" s="8"/>
      <c r="N175" s="8"/>
      <c r="O175" s="8"/>
      <c r="P175" s="8"/>
      <c r="Q175" s="7"/>
      <c r="R175" s="152"/>
      <c r="S175" s="152"/>
      <c r="T175" s="152"/>
      <c r="U175" s="7"/>
      <c r="AB175" s="3"/>
    </row>
    <row r="176" spans="1:28" s="2" customFormat="1" ht="12.75" x14ac:dyDescent="0.2">
      <c r="A176" s="7"/>
      <c r="B176" s="7"/>
      <c r="C176" s="7"/>
      <c r="D176" s="7"/>
      <c r="F176" s="8"/>
      <c r="G176" s="8"/>
      <c r="I176" s="8"/>
      <c r="J176" s="8"/>
      <c r="K176" s="8"/>
      <c r="L176" s="8"/>
      <c r="M176" s="8"/>
      <c r="N176" s="8"/>
      <c r="O176" s="8"/>
      <c r="P176" s="8"/>
      <c r="Q176" s="7"/>
      <c r="R176" s="152"/>
      <c r="S176" s="152"/>
      <c r="T176" s="152"/>
      <c r="U176" s="7"/>
      <c r="AB176" s="3"/>
    </row>
    <row r="177" spans="1:28" s="2" customFormat="1" ht="12.75" x14ac:dyDescent="0.2">
      <c r="A177" s="7"/>
      <c r="B177" s="7"/>
      <c r="C177" s="7"/>
      <c r="D177" s="7"/>
      <c r="F177" s="8"/>
      <c r="G177" s="8"/>
      <c r="I177" s="8"/>
      <c r="J177" s="8"/>
      <c r="K177" s="8"/>
      <c r="L177" s="8"/>
      <c r="M177" s="8"/>
      <c r="N177" s="8"/>
      <c r="O177" s="8"/>
      <c r="P177" s="8"/>
      <c r="Q177" s="7"/>
      <c r="R177" s="152"/>
      <c r="S177" s="152"/>
      <c r="T177" s="152"/>
      <c r="U177" s="7"/>
      <c r="AB177" s="3"/>
    </row>
    <row r="178" spans="1:28" s="2" customFormat="1" ht="12.75" x14ac:dyDescent="0.2">
      <c r="A178" s="7"/>
      <c r="B178" s="7"/>
      <c r="C178" s="7"/>
      <c r="D178" s="7"/>
      <c r="F178" s="8"/>
      <c r="G178" s="8"/>
      <c r="I178" s="8"/>
      <c r="J178" s="8"/>
      <c r="K178" s="8"/>
      <c r="L178" s="8"/>
      <c r="M178" s="8"/>
      <c r="N178" s="8"/>
      <c r="O178" s="8"/>
      <c r="P178" s="8"/>
      <c r="Q178" s="7"/>
      <c r="R178" s="152"/>
      <c r="S178" s="152"/>
      <c r="T178" s="152"/>
      <c r="U178" s="7"/>
      <c r="AB178" s="3"/>
    </row>
    <row r="179" spans="1:28" s="2" customFormat="1" ht="12.75" x14ac:dyDescent="0.2">
      <c r="A179" s="7"/>
      <c r="B179" s="7"/>
      <c r="C179" s="7"/>
      <c r="D179" s="7"/>
      <c r="F179" s="8"/>
      <c r="G179" s="8"/>
      <c r="I179" s="8"/>
      <c r="J179" s="8"/>
      <c r="K179" s="8"/>
      <c r="L179" s="8"/>
      <c r="M179" s="8"/>
      <c r="N179" s="8"/>
      <c r="O179" s="8"/>
      <c r="P179" s="8"/>
      <c r="Q179" s="7"/>
      <c r="R179" s="152"/>
      <c r="S179" s="152"/>
      <c r="T179" s="152"/>
      <c r="U179" s="7"/>
      <c r="AB179" s="3"/>
    </row>
    <row r="180" spans="1:28" s="2" customFormat="1" ht="12.75" x14ac:dyDescent="0.2">
      <c r="A180" s="7"/>
      <c r="B180" s="7"/>
      <c r="C180" s="7"/>
      <c r="D180" s="7"/>
      <c r="F180" s="8"/>
      <c r="G180" s="8"/>
      <c r="I180" s="8"/>
      <c r="J180" s="8"/>
      <c r="K180" s="8"/>
      <c r="L180" s="8"/>
      <c r="M180" s="8"/>
      <c r="N180" s="8"/>
      <c r="O180" s="8"/>
      <c r="P180" s="8"/>
      <c r="Q180" s="7"/>
      <c r="R180" s="152"/>
      <c r="S180" s="152"/>
      <c r="T180" s="152"/>
      <c r="U180" s="7"/>
      <c r="AB180" s="3"/>
    </row>
    <row r="181" spans="1:28" s="2" customFormat="1" ht="12.75" x14ac:dyDescent="0.2">
      <c r="A181" s="7"/>
      <c r="B181" s="7"/>
      <c r="C181" s="7"/>
      <c r="D181" s="7"/>
      <c r="F181" s="8"/>
      <c r="G181" s="8"/>
      <c r="I181" s="8"/>
      <c r="J181" s="8"/>
      <c r="K181" s="8"/>
      <c r="L181" s="8"/>
      <c r="M181" s="8"/>
      <c r="N181" s="8"/>
      <c r="O181" s="8"/>
      <c r="P181" s="8"/>
      <c r="Q181" s="7"/>
      <c r="R181" s="152"/>
      <c r="S181" s="152"/>
      <c r="T181" s="152"/>
      <c r="U181" s="7"/>
      <c r="AB181" s="3"/>
    </row>
    <row r="182" spans="1:28" s="2" customFormat="1" ht="12.75" x14ac:dyDescent="0.2">
      <c r="A182" s="7"/>
      <c r="B182" s="7"/>
      <c r="C182" s="7"/>
      <c r="D182" s="7"/>
      <c r="F182" s="8"/>
      <c r="G182" s="8"/>
      <c r="I182" s="8"/>
      <c r="J182" s="8"/>
      <c r="K182" s="8"/>
      <c r="L182" s="8"/>
      <c r="M182" s="8"/>
      <c r="N182" s="8"/>
      <c r="O182" s="8"/>
      <c r="P182" s="8"/>
      <c r="Q182" s="7"/>
      <c r="R182" s="152"/>
      <c r="S182" s="152"/>
      <c r="T182" s="152"/>
      <c r="U182" s="7"/>
      <c r="AB182" s="3"/>
    </row>
    <row r="183" spans="1:28" s="2" customFormat="1" ht="12.75" x14ac:dyDescent="0.2">
      <c r="A183" s="7"/>
      <c r="B183" s="7"/>
      <c r="C183" s="7"/>
      <c r="D183" s="7"/>
      <c r="F183" s="8"/>
      <c r="G183" s="8"/>
      <c r="I183" s="8"/>
      <c r="J183" s="8"/>
      <c r="K183" s="8"/>
      <c r="L183" s="8"/>
      <c r="M183" s="8"/>
      <c r="N183" s="8"/>
      <c r="O183" s="8"/>
      <c r="P183" s="8"/>
      <c r="Q183" s="7"/>
      <c r="R183" s="152"/>
      <c r="S183" s="152"/>
      <c r="T183" s="152"/>
      <c r="U183" s="7"/>
      <c r="AB183" s="3"/>
    </row>
    <row r="184" spans="1:28" s="2" customFormat="1" ht="12.75" x14ac:dyDescent="0.2">
      <c r="A184" s="7"/>
      <c r="B184" s="7"/>
      <c r="C184" s="7"/>
      <c r="D184" s="7"/>
      <c r="F184" s="8"/>
      <c r="G184" s="8"/>
      <c r="I184" s="8"/>
      <c r="J184" s="8"/>
      <c r="K184" s="8"/>
      <c r="L184" s="8"/>
      <c r="M184" s="8"/>
      <c r="N184" s="8"/>
      <c r="O184" s="8"/>
      <c r="P184" s="8"/>
      <c r="Q184" s="7"/>
      <c r="R184" s="152"/>
      <c r="S184" s="152"/>
      <c r="T184" s="152"/>
      <c r="U184" s="7"/>
      <c r="AB184" s="3"/>
    </row>
    <row r="185" spans="1:28" s="2" customFormat="1" ht="12.75" x14ac:dyDescent="0.2">
      <c r="A185" s="7"/>
      <c r="B185" s="7"/>
      <c r="C185" s="7"/>
      <c r="D185" s="7"/>
      <c r="F185" s="8"/>
      <c r="G185" s="8"/>
      <c r="I185" s="8"/>
      <c r="J185" s="8"/>
      <c r="K185" s="8"/>
      <c r="L185" s="8"/>
      <c r="M185" s="8"/>
      <c r="N185" s="8"/>
      <c r="O185" s="8"/>
      <c r="P185" s="8"/>
      <c r="Q185" s="7"/>
      <c r="R185" s="152"/>
      <c r="S185" s="152"/>
      <c r="T185" s="152"/>
      <c r="U185" s="7"/>
      <c r="AB185" s="3"/>
    </row>
    <row r="186" spans="1:28" s="2" customFormat="1" ht="12.75" x14ac:dyDescent="0.2">
      <c r="A186" s="7"/>
      <c r="B186" s="7"/>
      <c r="C186" s="7"/>
      <c r="D186" s="7"/>
      <c r="F186" s="8"/>
      <c r="G186" s="8"/>
      <c r="I186" s="8"/>
      <c r="J186" s="8"/>
      <c r="K186" s="8"/>
      <c r="L186" s="8"/>
      <c r="M186" s="8"/>
      <c r="N186" s="8"/>
      <c r="O186" s="8"/>
      <c r="P186" s="8"/>
      <c r="Q186" s="7"/>
      <c r="R186" s="152"/>
      <c r="S186" s="152"/>
      <c r="T186" s="152"/>
      <c r="U186" s="7"/>
      <c r="AB186" s="3"/>
    </row>
    <row r="187" spans="1:28" s="2" customFormat="1" ht="12.75" x14ac:dyDescent="0.2">
      <c r="A187" s="7"/>
      <c r="B187" s="7"/>
      <c r="C187" s="7"/>
      <c r="D187" s="7"/>
      <c r="F187" s="8"/>
      <c r="G187" s="8"/>
      <c r="I187" s="8"/>
      <c r="J187" s="8"/>
      <c r="K187" s="8"/>
      <c r="L187" s="8"/>
      <c r="M187" s="8"/>
      <c r="N187" s="8"/>
      <c r="O187" s="8"/>
      <c r="P187" s="8"/>
      <c r="Q187" s="7"/>
      <c r="R187" s="152"/>
      <c r="S187" s="152"/>
      <c r="T187" s="152"/>
      <c r="U187" s="7"/>
      <c r="AB187" s="3"/>
    </row>
    <row r="188" spans="1:28" s="2" customFormat="1" ht="12.75" x14ac:dyDescent="0.2">
      <c r="A188" s="7"/>
      <c r="B188" s="7"/>
      <c r="C188" s="7"/>
      <c r="D188" s="7"/>
      <c r="F188" s="8"/>
      <c r="G188" s="8"/>
      <c r="I188" s="8"/>
      <c r="J188" s="8"/>
      <c r="K188" s="8"/>
      <c r="L188" s="8"/>
      <c r="M188" s="8"/>
      <c r="N188" s="8"/>
      <c r="O188" s="8"/>
      <c r="P188" s="8"/>
      <c r="Q188" s="7"/>
      <c r="R188" s="152"/>
      <c r="S188" s="152"/>
      <c r="T188" s="152"/>
      <c r="U188" s="7"/>
      <c r="AB188" s="3"/>
    </row>
    <row r="189" spans="1:28" s="2" customFormat="1" ht="12.75" x14ac:dyDescent="0.2">
      <c r="A189" s="7"/>
      <c r="B189" s="7"/>
      <c r="C189" s="7"/>
      <c r="D189" s="7"/>
      <c r="F189" s="8"/>
      <c r="G189" s="8"/>
      <c r="I189" s="8"/>
      <c r="J189" s="8"/>
      <c r="K189" s="8"/>
      <c r="L189" s="8"/>
      <c r="M189" s="8"/>
      <c r="N189" s="8"/>
      <c r="O189" s="8"/>
      <c r="P189" s="8"/>
      <c r="Q189" s="7"/>
      <c r="R189" s="152"/>
      <c r="S189" s="152"/>
      <c r="T189" s="152"/>
      <c r="U189" s="7"/>
      <c r="AB189" s="3"/>
    </row>
    <row r="190" spans="1:28" s="2" customFormat="1" ht="12.75" x14ac:dyDescent="0.2">
      <c r="A190" s="7"/>
      <c r="B190" s="7"/>
      <c r="C190" s="7"/>
      <c r="D190" s="7"/>
      <c r="F190" s="8"/>
      <c r="G190" s="8"/>
      <c r="I190" s="8"/>
      <c r="J190" s="8"/>
      <c r="K190" s="8"/>
      <c r="L190" s="8"/>
      <c r="M190" s="8"/>
      <c r="N190" s="8"/>
      <c r="O190" s="8"/>
      <c r="P190" s="8"/>
      <c r="Q190" s="7"/>
      <c r="R190" s="152"/>
      <c r="S190" s="152"/>
      <c r="T190" s="152"/>
      <c r="U190" s="7"/>
      <c r="AB190" s="3"/>
    </row>
    <row r="191" spans="1:28" s="2" customFormat="1" ht="12.75" x14ac:dyDescent="0.2">
      <c r="A191" s="7"/>
      <c r="B191" s="7"/>
      <c r="C191" s="7"/>
      <c r="D191" s="7"/>
      <c r="F191" s="8"/>
      <c r="G191" s="8"/>
      <c r="I191" s="8"/>
      <c r="J191" s="8"/>
      <c r="K191" s="8"/>
      <c r="L191" s="8"/>
      <c r="M191" s="8"/>
      <c r="N191" s="8"/>
      <c r="O191" s="8"/>
      <c r="P191" s="8"/>
      <c r="Q191" s="7"/>
      <c r="R191" s="152"/>
      <c r="S191" s="152"/>
      <c r="T191" s="152"/>
      <c r="U191" s="7"/>
      <c r="AB191" s="3"/>
    </row>
    <row r="192" spans="1:28" s="2" customFormat="1" ht="12.75" x14ac:dyDescent="0.2">
      <c r="A192" s="7"/>
      <c r="B192" s="7"/>
      <c r="C192" s="7"/>
      <c r="D192" s="7"/>
      <c r="F192" s="8"/>
      <c r="G192" s="8"/>
      <c r="I192" s="8"/>
      <c r="J192" s="8"/>
      <c r="K192" s="8"/>
      <c r="L192" s="8"/>
      <c r="M192" s="8"/>
      <c r="N192" s="8"/>
      <c r="O192" s="8"/>
      <c r="P192" s="8"/>
      <c r="Q192" s="7"/>
      <c r="R192" s="152"/>
      <c r="S192" s="152"/>
      <c r="T192" s="152"/>
      <c r="U192" s="7"/>
      <c r="AB192" s="3"/>
    </row>
    <row r="193" spans="1:28" s="2" customFormat="1" ht="12.75" x14ac:dyDescent="0.2">
      <c r="A193" s="7"/>
      <c r="B193" s="7"/>
      <c r="C193" s="7"/>
      <c r="D193" s="7"/>
      <c r="F193" s="8"/>
      <c r="G193" s="8"/>
      <c r="I193" s="8"/>
      <c r="J193" s="8"/>
      <c r="K193" s="8"/>
      <c r="L193" s="8"/>
      <c r="M193" s="8"/>
      <c r="N193" s="8"/>
      <c r="O193" s="8"/>
      <c r="P193" s="8"/>
      <c r="Q193" s="7"/>
      <c r="R193" s="152"/>
      <c r="S193" s="152"/>
      <c r="T193" s="152"/>
      <c r="U193" s="7"/>
      <c r="AB193" s="3"/>
    </row>
    <row r="194" spans="1:28" s="2" customFormat="1" ht="12.75" x14ac:dyDescent="0.2">
      <c r="A194" s="7"/>
      <c r="B194" s="7"/>
      <c r="C194" s="7"/>
      <c r="D194" s="7"/>
      <c r="F194" s="8"/>
      <c r="G194" s="8"/>
      <c r="I194" s="8"/>
      <c r="J194" s="8"/>
      <c r="K194" s="8"/>
      <c r="L194" s="8"/>
      <c r="M194" s="8"/>
      <c r="N194" s="8"/>
      <c r="O194" s="8"/>
      <c r="P194" s="8"/>
      <c r="Q194" s="7"/>
      <c r="R194" s="152"/>
      <c r="S194" s="152"/>
      <c r="T194" s="152"/>
      <c r="U194" s="7"/>
      <c r="AB194" s="3"/>
    </row>
    <row r="195" spans="1:28" s="2" customFormat="1" ht="12.75" x14ac:dyDescent="0.2">
      <c r="A195" s="7"/>
      <c r="B195" s="7"/>
      <c r="C195" s="7"/>
      <c r="D195" s="7"/>
      <c r="F195" s="8"/>
      <c r="G195" s="8"/>
      <c r="I195" s="8"/>
      <c r="J195" s="8"/>
      <c r="K195" s="8"/>
      <c r="L195" s="8"/>
      <c r="M195" s="8"/>
      <c r="N195" s="8"/>
      <c r="O195" s="8"/>
      <c r="P195" s="8"/>
      <c r="Q195" s="7"/>
      <c r="R195" s="152"/>
      <c r="S195" s="152"/>
      <c r="T195" s="152"/>
      <c r="U195" s="7"/>
      <c r="AB195" s="3"/>
    </row>
    <row r="196" spans="1:28" s="2" customFormat="1" ht="12.75" x14ac:dyDescent="0.2">
      <c r="A196" s="7"/>
      <c r="B196" s="7"/>
      <c r="C196" s="7"/>
      <c r="D196" s="7"/>
      <c r="F196" s="8"/>
      <c r="G196" s="8"/>
      <c r="I196" s="8"/>
      <c r="J196" s="8"/>
      <c r="K196" s="8"/>
      <c r="L196" s="8"/>
      <c r="M196" s="8"/>
      <c r="N196" s="8"/>
      <c r="O196" s="8"/>
      <c r="P196" s="8"/>
      <c r="Q196" s="7"/>
      <c r="R196" s="152"/>
      <c r="S196" s="152"/>
      <c r="T196" s="152"/>
      <c r="U196" s="7"/>
      <c r="AB196" s="3"/>
    </row>
    <row r="197" spans="1:28" s="2" customFormat="1" ht="12.75" x14ac:dyDescent="0.2">
      <c r="A197" s="7"/>
      <c r="B197" s="7"/>
      <c r="C197" s="7"/>
      <c r="D197" s="7"/>
      <c r="F197" s="8"/>
      <c r="G197" s="8"/>
      <c r="I197" s="8"/>
      <c r="J197" s="8"/>
      <c r="K197" s="8"/>
      <c r="L197" s="8"/>
      <c r="M197" s="8"/>
      <c r="N197" s="8"/>
      <c r="O197" s="8"/>
      <c r="P197" s="8"/>
      <c r="Q197" s="7"/>
      <c r="R197" s="154"/>
      <c r="S197" s="154"/>
      <c r="T197" s="154"/>
      <c r="U197" s="7"/>
      <c r="AB197" s="3"/>
    </row>
    <row r="198" spans="1:28" s="2" customFormat="1" ht="12.75" x14ac:dyDescent="0.2">
      <c r="A198" s="7"/>
      <c r="B198" s="7"/>
      <c r="C198" s="7"/>
      <c r="D198" s="7"/>
      <c r="F198" s="8"/>
      <c r="G198" s="8"/>
      <c r="I198" s="8"/>
      <c r="J198" s="8"/>
      <c r="K198" s="8"/>
      <c r="L198" s="8"/>
      <c r="M198" s="8"/>
      <c r="N198" s="8"/>
      <c r="O198" s="8"/>
      <c r="P198" s="8"/>
      <c r="Q198" s="7"/>
      <c r="R198" s="154"/>
      <c r="S198" s="154"/>
      <c r="T198" s="154"/>
      <c r="U198" s="7"/>
      <c r="AB198" s="3"/>
    </row>
    <row r="199" spans="1:28" s="2" customFormat="1" ht="12.75" x14ac:dyDescent="0.2">
      <c r="A199" s="7"/>
      <c r="B199" s="7"/>
      <c r="C199" s="7"/>
      <c r="D199" s="7"/>
      <c r="F199" s="8"/>
      <c r="G199" s="8"/>
      <c r="I199" s="8"/>
      <c r="J199" s="8"/>
      <c r="K199" s="8"/>
      <c r="L199" s="8"/>
      <c r="M199" s="8"/>
      <c r="N199" s="8"/>
      <c r="O199" s="8"/>
      <c r="P199" s="8"/>
      <c r="Q199" s="7"/>
      <c r="R199" s="154"/>
      <c r="S199" s="154"/>
      <c r="T199" s="154"/>
      <c r="U199" s="7"/>
      <c r="AB199" s="3"/>
    </row>
    <row r="200" spans="1:28" s="2" customFormat="1" ht="12.75" x14ac:dyDescent="0.2">
      <c r="A200" s="7"/>
      <c r="B200" s="7"/>
      <c r="C200" s="7"/>
      <c r="D200" s="7"/>
      <c r="F200" s="8"/>
      <c r="G200" s="8"/>
      <c r="I200" s="8"/>
      <c r="J200" s="8"/>
      <c r="K200" s="8"/>
      <c r="L200" s="8"/>
      <c r="M200" s="8"/>
      <c r="N200" s="8"/>
      <c r="O200" s="8"/>
      <c r="P200" s="8"/>
      <c r="Q200" s="7"/>
      <c r="R200" s="154"/>
      <c r="S200" s="154"/>
      <c r="T200" s="154"/>
      <c r="U200" s="7"/>
      <c r="AB200" s="3"/>
    </row>
    <row r="201" spans="1:28" s="2" customFormat="1" ht="12.75" x14ac:dyDescent="0.2">
      <c r="A201" s="7"/>
      <c r="B201" s="7"/>
      <c r="C201" s="7"/>
      <c r="D201" s="7"/>
      <c r="F201" s="8"/>
      <c r="G201" s="8"/>
      <c r="I201" s="8"/>
      <c r="J201" s="8"/>
      <c r="K201" s="8"/>
      <c r="L201" s="8"/>
      <c r="M201" s="8"/>
      <c r="N201" s="8"/>
      <c r="O201" s="8"/>
      <c r="P201" s="8"/>
      <c r="Q201" s="7"/>
      <c r="R201" s="154"/>
      <c r="S201" s="154"/>
      <c r="T201" s="154"/>
      <c r="U201" s="7"/>
      <c r="AB201" s="3"/>
    </row>
    <row r="202" spans="1:28" s="2" customFormat="1" ht="12.75" x14ac:dyDescent="0.2">
      <c r="A202" s="7"/>
      <c r="B202" s="7"/>
      <c r="C202" s="7"/>
      <c r="D202" s="7"/>
      <c r="F202" s="8"/>
      <c r="G202" s="8"/>
      <c r="I202" s="8"/>
      <c r="J202" s="8"/>
      <c r="K202" s="8"/>
      <c r="L202" s="8"/>
      <c r="M202" s="8"/>
      <c r="N202" s="8"/>
      <c r="O202" s="8"/>
      <c r="P202" s="8"/>
      <c r="Q202" s="7"/>
      <c r="R202" s="154"/>
      <c r="S202" s="154"/>
      <c r="T202" s="154"/>
      <c r="U202" s="7"/>
      <c r="AB202" s="3"/>
    </row>
    <row r="203" spans="1:28" s="2" customFormat="1" ht="12.75" x14ac:dyDescent="0.2">
      <c r="A203" s="7"/>
      <c r="B203" s="7"/>
      <c r="C203" s="7"/>
      <c r="D203" s="7"/>
      <c r="F203" s="8"/>
      <c r="G203" s="8"/>
      <c r="I203" s="8"/>
      <c r="J203" s="8"/>
      <c r="K203" s="8"/>
      <c r="L203" s="8"/>
      <c r="M203" s="8"/>
      <c r="N203" s="8"/>
      <c r="O203" s="8"/>
      <c r="P203" s="8"/>
      <c r="Q203" s="7"/>
      <c r="R203" s="154"/>
      <c r="S203" s="154"/>
      <c r="T203" s="154"/>
      <c r="U203" s="7"/>
      <c r="AB203" s="3"/>
    </row>
    <row r="204" spans="1:28" s="2" customFormat="1" ht="12.75" x14ac:dyDescent="0.2">
      <c r="A204" s="7"/>
      <c r="B204" s="7"/>
      <c r="C204" s="7"/>
      <c r="D204" s="7"/>
      <c r="F204" s="8"/>
      <c r="G204" s="8"/>
      <c r="I204" s="8"/>
      <c r="J204" s="8"/>
      <c r="K204" s="8"/>
      <c r="L204" s="8"/>
      <c r="M204" s="8"/>
      <c r="N204" s="8"/>
      <c r="O204" s="8"/>
      <c r="P204" s="8"/>
      <c r="Q204" s="7"/>
      <c r="R204" s="154"/>
      <c r="S204" s="154"/>
      <c r="T204" s="154"/>
      <c r="U204" s="7"/>
      <c r="AB204" s="3"/>
    </row>
    <row r="205" spans="1:28" s="2" customFormat="1" ht="12.75" x14ac:dyDescent="0.2">
      <c r="A205" s="7"/>
      <c r="B205" s="7"/>
      <c r="C205" s="7"/>
      <c r="D205" s="7"/>
      <c r="F205" s="8"/>
      <c r="G205" s="8"/>
      <c r="I205" s="8"/>
      <c r="J205" s="8"/>
      <c r="K205" s="8"/>
      <c r="L205" s="8"/>
      <c r="M205" s="8"/>
      <c r="N205" s="8"/>
      <c r="O205" s="8"/>
      <c r="P205" s="8"/>
      <c r="Q205" s="7"/>
      <c r="R205" s="154"/>
      <c r="S205" s="154"/>
      <c r="T205" s="154"/>
      <c r="U205" s="7"/>
      <c r="AB205" s="3"/>
    </row>
    <row r="206" spans="1:28" s="2" customFormat="1" ht="12.75" x14ac:dyDescent="0.2">
      <c r="A206" s="7"/>
      <c r="B206" s="7"/>
      <c r="C206" s="7"/>
      <c r="D206" s="7"/>
      <c r="F206" s="8"/>
      <c r="G206" s="8"/>
      <c r="I206" s="8"/>
      <c r="J206" s="8"/>
      <c r="K206" s="8"/>
      <c r="L206" s="8"/>
      <c r="M206" s="8"/>
      <c r="N206" s="8"/>
      <c r="O206" s="8"/>
      <c r="P206" s="8"/>
      <c r="Q206" s="7"/>
      <c r="R206" s="154"/>
      <c r="S206" s="154"/>
      <c r="T206" s="154"/>
      <c r="U206" s="7"/>
      <c r="AB206" s="3"/>
    </row>
    <row r="207" spans="1:28" s="2" customFormat="1" ht="12.75" x14ac:dyDescent="0.2">
      <c r="A207" s="7"/>
      <c r="B207" s="7"/>
      <c r="C207" s="7"/>
      <c r="D207" s="7"/>
      <c r="F207" s="8"/>
      <c r="G207" s="8"/>
      <c r="I207" s="8"/>
      <c r="J207" s="8"/>
      <c r="K207" s="8"/>
      <c r="L207" s="8"/>
      <c r="M207" s="8"/>
      <c r="N207" s="8"/>
      <c r="O207" s="8"/>
      <c r="P207" s="8"/>
      <c r="Q207" s="7"/>
      <c r="R207" s="154"/>
      <c r="S207" s="154"/>
      <c r="T207" s="154"/>
      <c r="U207" s="7"/>
      <c r="AB207" s="3"/>
    </row>
    <row r="208" spans="1:28" s="2" customFormat="1" ht="12.75" x14ac:dyDescent="0.2">
      <c r="A208" s="7"/>
      <c r="B208" s="7"/>
      <c r="C208" s="7"/>
      <c r="D208" s="7"/>
      <c r="F208" s="8"/>
      <c r="G208" s="8"/>
      <c r="I208" s="8"/>
      <c r="J208" s="8"/>
      <c r="K208" s="8"/>
      <c r="L208" s="8"/>
      <c r="M208" s="8"/>
      <c r="N208" s="8"/>
      <c r="O208" s="8"/>
      <c r="P208" s="8"/>
      <c r="Q208" s="7"/>
      <c r="R208" s="154"/>
      <c r="S208" s="154"/>
      <c r="T208" s="154"/>
      <c r="U208" s="7"/>
      <c r="AB208" s="3"/>
    </row>
    <row r="209" spans="1:28" s="2" customFormat="1" ht="12.75" x14ac:dyDescent="0.2">
      <c r="A209" s="7"/>
      <c r="B209" s="7"/>
      <c r="C209" s="7"/>
      <c r="D209" s="7"/>
      <c r="F209" s="8"/>
      <c r="G209" s="8"/>
      <c r="I209" s="8"/>
      <c r="J209" s="8"/>
      <c r="K209" s="8"/>
      <c r="L209" s="8"/>
      <c r="M209" s="8"/>
      <c r="N209" s="8"/>
      <c r="O209" s="8"/>
      <c r="P209" s="8"/>
      <c r="Q209" s="7"/>
      <c r="R209" s="154"/>
      <c r="S209" s="154"/>
      <c r="T209" s="154"/>
      <c r="U209" s="7"/>
      <c r="AB209" s="3"/>
    </row>
    <row r="210" spans="1:28" s="2" customFormat="1" ht="12.75" x14ac:dyDescent="0.2">
      <c r="A210" s="7"/>
      <c r="B210" s="7"/>
      <c r="C210" s="7"/>
      <c r="D210" s="7"/>
      <c r="F210" s="8"/>
      <c r="G210" s="8"/>
      <c r="I210" s="8"/>
      <c r="J210" s="8"/>
      <c r="K210" s="8"/>
      <c r="L210" s="8"/>
      <c r="M210" s="8"/>
      <c r="N210" s="8"/>
      <c r="O210" s="8"/>
      <c r="P210" s="8"/>
      <c r="Q210" s="7"/>
      <c r="R210" s="154"/>
      <c r="S210" s="154"/>
      <c r="T210" s="154"/>
      <c r="U210" s="7"/>
      <c r="AB210" s="3"/>
    </row>
    <row r="211" spans="1:28" s="2" customFormat="1" ht="12.75" x14ac:dyDescent="0.2">
      <c r="A211" s="7"/>
      <c r="B211" s="7"/>
      <c r="C211" s="7"/>
      <c r="D211" s="7"/>
      <c r="F211" s="8"/>
      <c r="G211" s="8"/>
      <c r="I211" s="8"/>
      <c r="J211" s="8"/>
      <c r="K211" s="8"/>
      <c r="L211" s="8"/>
      <c r="M211" s="8"/>
      <c r="N211" s="8"/>
      <c r="O211" s="8"/>
      <c r="P211" s="8"/>
      <c r="Q211" s="7"/>
      <c r="R211" s="154"/>
      <c r="S211" s="154"/>
      <c r="T211" s="154"/>
      <c r="U211" s="7"/>
      <c r="AB211" s="3"/>
    </row>
    <row r="212" spans="1:28" s="2" customFormat="1" ht="12.75" x14ac:dyDescent="0.2">
      <c r="A212" s="7"/>
      <c r="B212" s="7"/>
      <c r="C212" s="7"/>
      <c r="D212" s="7"/>
      <c r="F212" s="8"/>
      <c r="G212" s="8"/>
      <c r="I212" s="8"/>
      <c r="J212" s="8"/>
      <c r="K212" s="8"/>
      <c r="L212" s="8"/>
      <c r="M212" s="8"/>
      <c r="N212" s="8"/>
      <c r="O212" s="8"/>
      <c r="P212" s="8"/>
      <c r="Q212" s="7"/>
      <c r="R212" s="154"/>
      <c r="S212" s="154"/>
      <c r="T212" s="154"/>
      <c r="U212" s="7"/>
      <c r="AB212" s="3"/>
    </row>
    <row r="213" spans="1:28" s="2" customFormat="1" ht="12.75" x14ac:dyDescent="0.2">
      <c r="A213" s="7"/>
      <c r="B213" s="7"/>
      <c r="C213" s="7"/>
      <c r="D213" s="7"/>
      <c r="F213" s="8"/>
      <c r="G213" s="8"/>
      <c r="I213" s="8"/>
      <c r="J213" s="8"/>
      <c r="K213" s="8"/>
      <c r="L213" s="8"/>
      <c r="M213" s="8"/>
      <c r="N213" s="8"/>
      <c r="O213" s="8"/>
      <c r="P213" s="8"/>
      <c r="Q213" s="7"/>
      <c r="R213" s="154"/>
      <c r="S213" s="154"/>
      <c r="T213" s="154"/>
      <c r="U213" s="7"/>
      <c r="AB213" s="3"/>
    </row>
    <row r="214" spans="1:28" s="2" customFormat="1" ht="12.75" x14ac:dyDescent="0.2">
      <c r="A214" s="7"/>
      <c r="B214" s="7"/>
      <c r="C214" s="7"/>
      <c r="D214" s="7"/>
      <c r="F214" s="8"/>
      <c r="G214" s="8"/>
      <c r="I214" s="8"/>
      <c r="J214" s="8"/>
      <c r="K214" s="8"/>
      <c r="L214" s="8"/>
      <c r="M214" s="8"/>
      <c r="N214" s="8"/>
      <c r="O214" s="8"/>
      <c r="P214" s="8"/>
      <c r="Q214" s="7"/>
      <c r="R214" s="154"/>
      <c r="S214" s="154"/>
      <c r="T214" s="154"/>
      <c r="U214" s="7"/>
      <c r="AB214" s="3"/>
    </row>
    <row r="215" spans="1:28" s="2" customFormat="1" ht="12.75" x14ac:dyDescent="0.2">
      <c r="A215" s="7"/>
      <c r="B215" s="7"/>
      <c r="C215" s="7"/>
      <c r="D215" s="7"/>
      <c r="F215" s="8"/>
      <c r="G215" s="8"/>
      <c r="I215" s="8"/>
      <c r="J215" s="8"/>
      <c r="K215" s="8"/>
      <c r="L215" s="8"/>
      <c r="M215" s="8"/>
      <c r="N215" s="8"/>
      <c r="O215" s="8"/>
      <c r="P215" s="8"/>
      <c r="Q215" s="7"/>
      <c r="R215" s="154"/>
      <c r="S215" s="154"/>
      <c r="T215" s="154"/>
      <c r="U215" s="7"/>
      <c r="AB215" s="3"/>
    </row>
    <row r="216" spans="1:28" s="2" customFormat="1" ht="12.75" x14ac:dyDescent="0.2">
      <c r="A216" s="7"/>
      <c r="B216" s="7"/>
      <c r="C216" s="7"/>
      <c r="D216" s="7"/>
      <c r="F216" s="8"/>
      <c r="G216" s="8"/>
      <c r="I216" s="8"/>
      <c r="J216" s="8"/>
      <c r="K216" s="8"/>
      <c r="L216" s="8"/>
      <c r="M216" s="8"/>
      <c r="N216" s="8"/>
      <c r="O216" s="8"/>
      <c r="P216" s="8"/>
      <c r="Q216" s="7"/>
      <c r="R216" s="154"/>
      <c r="S216" s="154"/>
      <c r="T216" s="154"/>
      <c r="U216" s="7"/>
      <c r="AB216" s="3"/>
    </row>
    <row r="217" spans="1:28" s="2" customFormat="1" ht="12.75" x14ac:dyDescent="0.2">
      <c r="A217" s="7"/>
      <c r="B217" s="7"/>
      <c r="C217" s="7"/>
      <c r="D217" s="7"/>
      <c r="F217" s="8"/>
      <c r="G217" s="8"/>
      <c r="I217" s="8"/>
      <c r="J217" s="8"/>
      <c r="K217" s="8"/>
      <c r="L217" s="8"/>
      <c r="M217" s="8"/>
      <c r="N217" s="8"/>
      <c r="O217" s="8"/>
      <c r="P217" s="8"/>
      <c r="Q217" s="7"/>
      <c r="R217" s="154"/>
      <c r="S217" s="154"/>
      <c r="T217" s="154"/>
      <c r="U217" s="7"/>
      <c r="AB217" s="3"/>
    </row>
    <row r="218" spans="1:28" s="2" customFormat="1" ht="12.75" x14ac:dyDescent="0.2">
      <c r="A218" s="7"/>
      <c r="B218" s="7"/>
      <c r="C218" s="7"/>
      <c r="D218" s="7"/>
      <c r="F218" s="8"/>
      <c r="G218" s="8"/>
      <c r="I218" s="8"/>
      <c r="J218" s="8"/>
      <c r="K218" s="8"/>
      <c r="L218" s="8"/>
      <c r="M218" s="8"/>
      <c r="N218" s="8"/>
      <c r="O218" s="8"/>
      <c r="P218" s="8"/>
      <c r="Q218" s="7"/>
      <c r="R218" s="154"/>
      <c r="S218" s="154"/>
      <c r="T218" s="154"/>
      <c r="U218" s="7"/>
      <c r="AB218" s="3"/>
    </row>
    <row r="219" spans="1:28" s="2" customFormat="1" ht="12.75" x14ac:dyDescent="0.2">
      <c r="A219" s="7"/>
      <c r="B219" s="7"/>
      <c r="C219" s="7"/>
      <c r="D219" s="7"/>
      <c r="F219" s="8"/>
      <c r="G219" s="8"/>
      <c r="I219" s="8"/>
      <c r="J219" s="8"/>
      <c r="K219" s="8"/>
      <c r="L219" s="8"/>
      <c r="M219" s="8"/>
      <c r="N219" s="8"/>
      <c r="O219" s="8"/>
      <c r="P219" s="8"/>
      <c r="Q219" s="7"/>
      <c r="R219" s="154"/>
      <c r="S219" s="154"/>
      <c r="T219" s="154"/>
      <c r="U219" s="7"/>
      <c r="AB219" s="3"/>
    </row>
    <row r="220" spans="1:28" s="2" customFormat="1" ht="12.75" x14ac:dyDescent="0.2">
      <c r="A220" s="7"/>
      <c r="B220" s="7"/>
      <c r="C220" s="7"/>
      <c r="D220" s="7"/>
      <c r="F220" s="8"/>
      <c r="G220" s="8"/>
      <c r="I220" s="8"/>
      <c r="J220" s="8"/>
      <c r="K220" s="8"/>
      <c r="L220" s="8"/>
      <c r="M220" s="8"/>
      <c r="N220" s="8"/>
      <c r="O220" s="8"/>
      <c r="P220" s="8"/>
      <c r="Q220" s="7"/>
      <c r="R220" s="154"/>
      <c r="S220" s="154"/>
      <c r="T220" s="154"/>
      <c r="U220" s="7"/>
      <c r="AB220" s="3"/>
    </row>
  </sheetData>
  <sheetProtection password="889B" sheet="1"/>
  <mergeCells count="122">
    <mergeCell ref="O173:P173"/>
    <mergeCell ref="O174:P174"/>
    <mergeCell ref="O170:P170"/>
    <mergeCell ref="L170:M170"/>
    <mergeCell ref="I170:J170"/>
    <mergeCell ref="F170:G170"/>
    <mergeCell ref="F171:G171"/>
    <mergeCell ref="I171:J171"/>
    <mergeCell ref="L171:M171"/>
    <mergeCell ref="O171:P171"/>
    <mergeCell ref="R127:T127"/>
    <mergeCell ref="R125:T125"/>
    <mergeCell ref="S1:T1"/>
    <mergeCell ref="R134:T134"/>
    <mergeCell ref="R120:T120"/>
    <mergeCell ref="R132:T132"/>
    <mergeCell ref="R122:T122"/>
    <mergeCell ref="R124:T124"/>
    <mergeCell ref="R133:T133"/>
    <mergeCell ref="R131:T131"/>
    <mergeCell ref="R114:T114"/>
    <mergeCell ref="R115:T115"/>
    <mergeCell ref="R116:T116"/>
    <mergeCell ref="R118:T118"/>
    <mergeCell ref="R119:T119"/>
    <mergeCell ref="R106:T106"/>
    <mergeCell ref="R107:T107"/>
    <mergeCell ref="R108:T108"/>
    <mergeCell ref="R110:T110"/>
    <mergeCell ref="R111:T111"/>
    <mergeCell ref="R129:T129"/>
    <mergeCell ref="R112:T112"/>
    <mergeCell ref="R126:T126"/>
    <mergeCell ref="R128:T128"/>
    <mergeCell ref="R96:T96"/>
    <mergeCell ref="R97:T97"/>
    <mergeCell ref="R99:T99"/>
    <mergeCell ref="R100:T100"/>
    <mergeCell ref="R101:T101"/>
    <mergeCell ref="R103:T103"/>
    <mergeCell ref="R89:T89"/>
    <mergeCell ref="R90:T90"/>
    <mergeCell ref="R91:T91"/>
    <mergeCell ref="R93:T93"/>
    <mergeCell ref="R94:T94"/>
    <mergeCell ref="R95:T95"/>
    <mergeCell ref="R76:T76"/>
    <mergeCell ref="R77:T77"/>
    <mergeCell ref="R79:T79"/>
    <mergeCell ref="R81:T81"/>
    <mergeCell ref="R82:T82"/>
    <mergeCell ref="R83:T83"/>
    <mergeCell ref="R68:T68"/>
    <mergeCell ref="R69:T69"/>
    <mergeCell ref="R71:T71"/>
    <mergeCell ref="R72:T72"/>
    <mergeCell ref="R73:T73"/>
    <mergeCell ref="R75:T75"/>
    <mergeCell ref="R60:T60"/>
    <mergeCell ref="R61:T61"/>
    <mergeCell ref="R62:T62"/>
    <mergeCell ref="R63:T63"/>
    <mergeCell ref="R65:T65"/>
    <mergeCell ref="R67:T67"/>
    <mergeCell ref="R53:T53"/>
    <mergeCell ref="R54:T54"/>
    <mergeCell ref="R55:T55"/>
    <mergeCell ref="R56:T56"/>
    <mergeCell ref="R57:T57"/>
    <mergeCell ref="R58:T58"/>
    <mergeCell ref="R44:T44"/>
    <mergeCell ref="R45:T45"/>
    <mergeCell ref="R46:T46"/>
    <mergeCell ref="R47:T47"/>
    <mergeCell ref="R48:T48"/>
    <mergeCell ref="R50:T50"/>
    <mergeCell ref="R30:T30"/>
    <mergeCell ref="R37:T37"/>
    <mergeCell ref="R38:T38"/>
    <mergeCell ref="R39:T39"/>
    <mergeCell ref="R40:T40"/>
    <mergeCell ref="R42:T42"/>
    <mergeCell ref="R23:T23"/>
    <mergeCell ref="R24:T24"/>
    <mergeCell ref="R25:T25"/>
    <mergeCell ref="R27:T27"/>
    <mergeCell ref="R28:T28"/>
    <mergeCell ref="R29:T29"/>
    <mergeCell ref="R18:T18"/>
    <mergeCell ref="R19:T19"/>
    <mergeCell ref="R20:T20"/>
    <mergeCell ref="R21:T21"/>
    <mergeCell ref="R22:T22"/>
    <mergeCell ref="R17:T17"/>
    <mergeCell ref="B84:D84"/>
    <mergeCell ref="B135:D135"/>
    <mergeCell ref="R10:T10"/>
    <mergeCell ref="R11:T11"/>
    <mergeCell ref="R15:T15"/>
    <mergeCell ref="B2:F2"/>
    <mergeCell ref="R6:T6"/>
    <mergeCell ref="D6:L6"/>
    <mergeCell ref="D5:L5"/>
    <mergeCell ref="R16:T16"/>
    <mergeCell ref="I1:J1"/>
    <mergeCell ref="M3:P3"/>
    <mergeCell ref="H3:K3"/>
    <mergeCell ref="R5:T5"/>
    <mergeCell ref="R8:T8"/>
    <mergeCell ref="B1:F1"/>
    <mergeCell ref="D8:L8"/>
    <mergeCell ref="B3:F3"/>
    <mergeCell ref="C161:D161"/>
    <mergeCell ref="B5:C5"/>
    <mergeCell ref="B6:C6"/>
    <mergeCell ref="R137:T137"/>
    <mergeCell ref="R138:T138"/>
    <mergeCell ref="R139:T139"/>
    <mergeCell ref="R140:T140"/>
    <mergeCell ref="R142:T142"/>
    <mergeCell ref="M148:P148"/>
    <mergeCell ref="F148:I148"/>
  </mergeCells>
  <conditionalFormatting sqref="I135:J135 F84:G84 I84:J84 F135:G135 F143:G146 I143:J146 L143:L147">
    <cfRule type="cellIs" dxfId="69" priority="299" stopIfTrue="1" operator="notEqual">
      <formula>0</formula>
    </cfRule>
  </conditionalFormatting>
  <conditionalFormatting sqref="B135 B144:E146 B143:D143">
    <cfRule type="cellIs" dxfId="68" priority="284" stopIfTrue="1" operator="notEqual">
      <formula>0</formula>
    </cfRule>
    <cfRule type="cellIs" dxfId="1" priority="200" operator="equal">
      <formula>0</formula>
    </cfRule>
  </conditionalFormatting>
  <conditionalFormatting sqref="F150:G151">
    <cfRule type="cellIs" dxfId="67" priority="212" stopIfTrue="1" operator="equal">
      <formula>"НЕРАВНЕНИЕ!"</formula>
    </cfRule>
    <cfRule type="cellIs" priority="213" stopIfTrue="1" operator="equal">
      <formula>"НЕРАВНЕНИЕ!"</formula>
    </cfRule>
  </conditionalFormatting>
  <conditionalFormatting sqref="O150:O151 I150:J151">
    <cfRule type="cellIs" dxfId="66" priority="211" stopIfTrue="1" operator="equal">
      <formula>"НЕРАВНЕНИЕ!"</formula>
    </cfRule>
  </conditionalFormatting>
  <conditionalFormatting sqref="L150:L151 N150:N151">
    <cfRule type="cellIs" dxfId="65" priority="210" stopIfTrue="1" operator="equal">
      <formula>"НЕРАВНЕНИЕ!"</formula>
    </cfRule>
  </conditionalFormatting>
  <conditionalFormatting sqref="F153:G154">
    <cfRule type="cellIs" dxfId="64" priority="208" stopIfTrue="1" operator="equal">
      <formula>"НЕРАВНЕНИЕ !"</formula>
    </cfRule>
    <cfRule type="cellIs" priority="209" stopIfTrue="1" operator="equal">
      <formula>"НЕРАВНЕНИЕ !"</formula>
    </cfRule>
  </conditionalFormatting>
  <conditionalFormatting sqref="O153:O154 I153:J154">
    <cfRule type="cellIs" dxfId="63" priority="207" stopIfTrue="1" operator="equal">
      <formula>"НЕРАВНЕНИЕ !"</formula>
    </cfRule>
  </conditionalFormatting>
  <conditionalFormatting sqref="L153:L154 N153:N154">
    <cfRule type="cellIs" dxfId="62" priority="206" stopIfTrue="1" operator="equal">
      <formula>"НЕРАВНЕНИЕ !"</formula>
    </cfRule>
  </conditionalFormatting>
  <conditionalFormatting sqref="L153:L154 O153:O154 F153:G154 I153:J154">
    <cfRule type="cellIs" dxfId="61" priority="205" operator="notEqual">
      <formula>0</formula>
    </cfRule>
  </conditionalFormatting>
  <conditionalFormatting sqref="L84">
    <cfRule type="cellIs" dxfId="60" priority="186" stopIfTrue="1" operator="notEqual">
      <formula>0</formula>
    </cfRule>
  </conditionalFormatting>
  <conditionalFormatting sqref="O84">
    <cfRule type="cellIs" dxfId="59" priority="185" stopIfTrue="1" operator="notEqual">
      <formula>0</formula>
    </cfRule>
  </conditionalFormatting>
  <conditionalFormatting sqref="L135">
    <cfRule type="cellIs" dxfId="58" priority="195" stopIfTrue="1" operator="notEqual">
      <formula>0</formula>
    </cfRule>
  </conditionalFormatting>
  <conditionalFormatting sqref="O135 O143:O146">
    <cfRule type="cellIs" dxfId="57" priority="193" stopIfTrue="1" operator="notEqual">
      <formula>0</formula>
    </cfRule>
  </conditionalFormatting>
  <conditionalFormatting sqref="M84 M135 M143:M146">
    <cfRule type="cellIs" dxfId="56" priority="176" stopIfTrue="1" operator="notEqual">
      <formula>0</formula>
    </cfRule>
  </conditionalFormatting>
  <conditionalFormatting sqref="M150:M151">
    <cfRule type="cellIs" dxfId="55" priority="175" stopIfTrue="1" operator="equal">
      <formula>"НЕРАВНЕНИЕ!"</formula>
    </cfRule>
  </conditionalFormatting>
  <conditionalFormatting sqref="M153:M154">
    <cfRule type="cellIs" dxfId="54" priority="174" stopIfTrue="1" operator="equal">
      <formula>"НЕРАВНЕНИЕ !"</formula>
    </cfRule>
  </conditionalFormatting>
  <conditionalFormatting sqref="M153:M154">
    <cfRule type="cellIs" dxfId="53" priority="173" operator="notEqual">
      <formula>0</formula>
    </cfRule>
  </conditionalFormatting>
  <conditionalFormatting sqref="P84 P135 P143:P146">
    <cfRule type="cellIs" dxfId="52" priority="172" stopIfTrue="1" operator="notEqual">
      <formula>0</formula>
    </cfRule>
  </conditionalFormatting>
  <conditionalFormatting sqref="P150:P151">
    <cfRule type="cellIs" dxfId="51" priority="171" stopIfTrue="1" operator="equal">
      <formula>"НЕРАВНЕНИЕ!"</formula>
    </cfRule>
  </conditionalFormatting>
  <conditionalFormatting sqref="P153:P154">
    <cfRule type="cellIs" dxfId="50" priority="170" stopIfTrue="1" operator="equal">
      <formula>"НЕРАВНЕНИЕ !"</formula>
    </cfRule>
  </conditionalFormatting>
  <conditionalFormatting sqref="P153:P154">
    <cfRule type="cellIs" dxfId="49" priority="169" operator="notEqual">
      <formula>0</formula>
    </cfRule>
  </conditionalFormatting>
  <conditionalFormatting sqref="B1">
    <cfRule type="cellIs" dxfId="48" priority="168" stopIfTrue="1" operator="equal">
      <formula>0</formula>
    </cfRule>
  </conditionalFormatting>
  <conditionalFormatting sqref="B3">
    <cfRule type="cellIs" dxfId="47" priority="165" stopIfTrue="1" operator="equal">
      <formula>0</formula>
    </cfRule>
  </conditionalFormatting>
  <conditionalFormatting sqref="G2:H2">
    <cfRule type="cellIs" dxfId="46" priority="163" operator="equal">
      <formula>"отчетено НЕРАВНЕНИЕ в таблица 'Status'!"</formula>
    </cfRule>
    <cfRule type="cellIs" dxfId="45" priority="164" operator="equal">
      <formula>0</formula>
    </cfRule>
  </conditionalFormatting>
  <conditionalFormatting sqref="J2">
    <cfRule type="cellIs" dxfId="44" priority="162" operator="notEqual">
      <formula>0</formula>
    </cfRule>
  </conditionalFormatting>
  <conditionalFormatting sqref="M2:N2">
    <cfRule type="cellIs" dxfId="43" priority="161" operator="notEqual">
      <formula>0</formula>
    </cfRule>
  </conditionalFormatting>
  <conditionalFormatting sqref="H1">
    <cfRule type="cellIs" dxfId="42" priority="159" operator="equal">
      <formula>"отчетено НЕРАВНЕНИЕ в таблица 'Status'!"</formula>
    </cfRule>
    <cfRule type="cellIs" dxfId="41" priority="160" operator="equal">
      <formula>0</formula>
    </cfRule>
  </conditionalFormatting>
  <conditionalFormatting sqref="K1">
    <cfRule type="cellIs" dxfId="40" priority="158" operator="notEqual">
      <formula>0</formula>
    </cfRule>
  </conditionalFormatting>
  <conditionalFormatting sqref="M1">
    <cfRule type="cellIs" dxfId="39" priority="157" stopIfTrue="1" operator="equal">
      <formula>0</formula>
    </cfRule>
  </conditionalFormatting>
  <conditionalFormatting sqref="N1">
    <cfRule type="cellIs" dxfId="38" priority="156" operator="notEqual">
      <formula>0</formula>
    </cfRule>
  </conditionalFormatting>
  <conditionalFormatting sqref="P1">
    <cfRule type="cellIs" dxfId="37" priority="155" stopIfTrue="1" operator="equal">
      <formula>0</formula>
    </cfRule>
  </conditionalFormatting>
  <conditionalFormatting sqref="S1:T1">
    <cfRule type="cellIs" dxfId="36" priority="139" stopIfTrue="1" operator="between">
      <formula>1000000000000</formula>
      <formula>9999999999999990</formula>
    </cfRule>
    <cfRule type="cellIs" dxfId="35" priority="140" stopIfTrue="1" operator="between">
      <formula>10000000000</formula>
      <formula>999999999999</formula>
    </cfRule>
    <cfRule type="cellIs" dxfId="34" priority="141" stopIfTrue="1" operator="between">
      <formula>1000000</formula>
      <formula>99999999</formula>
    </cfRule>
    <cfRule type="cellIs" dxfId="33" priority="142" stopIfTrue="1" operator="between">
      <formula>100</formula>
      <formula>9999</formula>
    </cfRule>
  </conditionalFormatting>
  <conditionalFormatting sqref="B84">
    <cfRule type="cellIs" dxfId="32" priority="138" stopIfTrue="1" operator="notEqual">
      <formula>0</formula>
    </cfRule>
    <cfRule type="cellIs" dxfId="0" priority="137" operator="equal">
      <formula>0</formula>
    </cfRule>
  </conditionalFormatting>
  <conditionalFormatting sqref="B127 R127">
    <cfRule type="expression" dxfId="31" priority="136" stopIfTrue="1">
      <formula>$M$1=9900</formula>
    </cfRule>
  </conditionalFormatting>
  <conditionalFormatting sqref="F145">
    <cfRule type="cellIs" dxfId="30" priority="135" stopIfTrue="1" operator="notEqual">
      <formula>0</formula>
    </cfRule>
  </conditionalFormatting>
  <conditionalFormatting sqref="G145">
    <cfRule type="cellIs" dxfId="29" priority="134" stopIfTrue="1" operator="notEqual">
      <formula>0</formula>
    </cfRule>
  </conditionalFormatting>
  <conditionalFormatting sqref="G145">
    <cfRule type="cellIs" dxfId="28" priority="133" stopIfTrue="1" operator="notEqual">
      <formula>0</formula>
    </cfRule>
  </conditionalFormatting>
  <conditionalFormatting sqref="G145">
    <cfRule type="cellIs" dxfId="27" priority="132" stopIfTrue="1" operator="notEqual">
      <formula>0</formula>
    </cfRule>
  </conditionalFormatting>
  <conditionalFormatting sqref="B5:C5">
    <cfRule type="cellIs" dxfId="26" priority="27" stopIfTrue="1" operator="equal">
      <formula>0</formula>
    </cfRule>
  </conditionalFormatting>
  <conditionalFormatting sqref="F168:G168">
    <cfRule type="cellIs" dxfId="25" priority="21" stopIfTrue="1" operator="equal">
      <formula>"НЕРАВНЕНИЕ !"</formula>
    </cfRule>
    <cfRule type="cellIs" priority="22" stopIfTrue="1" operator="equal">
      <formula>"НЕРАВНЕНИЕ !"</formula>
    </cfRule>
  </conditionalFormatting>
  <conditionalFormatting sqref="P168">
    <cfRule type="cellIs" dxfId="24" priority="14" operator="notEqual">
      <formula>0</formula>
    </cfRule>
  </conditionalFormatting>
  <conditionalFormatting sqref="F164">
    <cfRule type="cellIs" dxfId="23" priority="26" operator="equal">
      <formula>0</formula>
    </cfRule>
  </conditionalFormatting>
  <conditionalFormatting sqref="G164">
    <cfRule type="cellIs" dxfId="22" priority="25" operator="equal">
      <formula>0</formula>
    </cfRule>
  </conditionalFormatting>
  <conditionalFormatting sqref="O164">
    <cfRule type="cellIs" dxfId="21" priority="24" operator="equal">
      <formula>0</formula>
    </cfRule>
  </conditionalFormatting>
  <conditionalFormatting sqref="P164">
    <cfRule type="cellIs" dxfId="20" priority="23" operator="equal">
      <formula>0</formula>
    </cfRule>
  </conditionalFormatting>
  <conditionalFormatting sqref="O168 I168:J168">
    <cfRule type="cellIs" dxfId="19" priority="20" stopIfTrue="1" operator="equal">
      <formula>"НЕРАВНЕНИЕ !"</formula>
    </cfRule>
  </conditionalFormatting>
  <conditionalFormatting sqref="L168 N168">
    <cfRule type="cellIs" dxfId="18" priority="19" stopIfTrue="1" operator="equal">
      <formula>"НЕРАВНЕНИЕ !"</formula>
    </cfRule>
  </conditionalFormatting>
  <conditionalFormatting sqref="L168 O168 F168:G168 I168:J168">
    <cfRule type="cellIs" dxfId="17" priority="18" operator="notEqual">
      <formula>0</formula>
    </cfRule>
  </conditionalFormatting>
  <conditionalFormatting sqref="M168">
    <cfRule type="cellIs" dxfId="16" priority="17" stopIfTrue="1" operator="equal">
      <formula>"НЕРАВНЕНИЕ !"</formula>
    </cfRule>
  </conditionalFormatting>
  <conditionalFormatting sqref="M168">
    <cfRule type="cellIs" dxfId="15" priority="16" operator="notEqual">
      <formula>0</formula>
    </cfRule>
  </conditionalFormatting>
  <conditionalFormatting sqref="P168">
    <cfRule type="cellIs" dxfId="14" priority="15" stopIfTrue="1" operator="equal">
      <formula>"НЕРАВНЕНИЕ !"</formula>
    </cfRule>
  </conditionalFormatting>
  <conditionalFormatting sqref="I164">
    <cfRule type="cellIs" dxfId="13" priority="13" operator="equal">
      <formula>0</formula>
    </cfRule>
  </conditionalFormatting>
  <conditionalFormatting sqref="J164">
    <cfRule type="cellIs" dxfId="12" priority="12" operator="equal">
      <formula>0</formula>
    </cfRule>
  </conditionalFormatting>
  <conditionalFormatting sqref="L164">
    <cfRule type="cellIs" dxfId="11" priority="11" operator="equal">
      <formula>0</formula>
    </cfRule>
  </conditionalFormatting>
  <conditionalFormatting sqref="M164">
    <cfRule type="cellIs" dxfId="10" priority="10" operator="equal">
      <formula>0</formula>
    </cfRule>
  </conditionalFormatting>
  <conditionalFormatting sqref="F167:G167">
    <cfRule type="cellIs" dxfId="9" priority="8" stopIfTrue="1" operator="equal">
      <formula>"НЕРАВНЕНИЕ!"</formula>
    </cfRule>
    <cfRule type="cellIs" priority="9" stopIfTrue="1" operator="equal">
      <formula>"НЕРАВНЕНИЕ!"</formula>
    </cfRule>
  </conditionalFormatting>
  <conditionalFormatting sqref="O167 I167:J167">
    <cfRule type="cellIs" dxfId="8" priority="7" stopIfTrue="1" operator="equal">
      <formula>"НЕРАВНЕНИЕ!"</formula>
    </cfRule>
  </conditionalFormatting>
  <conditionalFormatting sqref="L167 N167">
    <cfRule type="cellIs" dxfId="7" priority="6" stopIfTrue="1" operator="equal">
      <formula>"НЕРАВНЕНИЕ!"</formula>
    </cfRule>
  </conditionalFormatting>
  <conditionalFormatting sqref="M167">
    <cfRule type="cellIs" dxfId="6" priority="5" stopIfTrue="1" operator="equal">
      <formula>"НЕРАВНЕНИЕ!"</formula>
    </cfRule>
  </conditionalFormatting>
  <conditionalFormatting sqref="P167">
    <cfRule type="cellIs" dxfId="5" priority="4" stopIfTrue="1" operator="equal">
      <formula>"НЕРАВНЕНИЕ!"</formula>
    </cfRule>
  </conditionalFormatting>
  <conditionalFormatting sqref="O170:P171 L170:M171 I170:J171 F170:G171">
    <cfRule type="cellIs" dxfId="4" priority="3" stopIfTrue="1" operator="equal">
      <formula>0</formula>
    </cfRule>
  </conditionalFormatting>
  <conditionalFormatting sqref="O173:P174">
    <cfRule type="cellIs" dxfId="3" priority="2" stopIfTrue="1" operator="equal">
      <formula>0</formula>
    </cfRule>
  </conditionalFormatting>
  <conditionalFormatting sqref="B6:C6">
    <cfRule type="cellIs" dxfId="2" priority="1" stopIfTrue="1" operator="equal">
      <formula>0</formula>
    </cfRule>
  </conditionalFormatting>
  <dataValidations count="6">
    <dataValidation type="list" allowBlank="1" showInputMessage="1" showErrorMessage="1" sqref="O8">
      <formula1>$W$13:$W$24</formula1>
    </dataValidation>
    <dataValidation type="whole" allowBlank="1" showInputMessage="1" showErrorMessage="1" error="въведете цяло число" sqref="L147 F13:G146 O13:P146 I13:J146 L13:M146 I160:J160 O160:P161 L160:M160 F160:G160">
      <formula1>-10000000000000000</formula1>
      <formula2>10000000000000000</formula2>
    </dataValidation>
    <dataValidation type="whole" operator="greaterThan" allowBlank="1" showInputMessage="1" showErrorMessage="1" sqref="C147">
      <formula1>2016</formula1>
    </dataValidation>
    <dataValidation type="whole" operator="greaterThanOrEqual" allowBlank="1" showInputMessage="1" showErrorMessage="1" error="въведете цяло число" sqref="L161:M161 I161:J161 F161:G161">
      <formula1>0</formula1>
    </dataValidation>
    <dataValidation type="whole" allowBlank="1" showInputMessage="1" showErrorMessage="1" error="Допустимата разлика е +/- 5 лв!" sqref="O165:P165">
      <formula1>-5</formula1>
      <formula2>5</formula2>
    </dataValidation>
    <dataValidation type="whole" allowBlank="1" showInputMessage="1" showErrorMessage="1" error="Допустимата разлика е +/- 3 лв!" sqref="F165:G165 I165:J165 L165:M165">
      <formula1>-3</formula1>
      <formula2>3</formula2>
    </dataValidation>
  </dataValidations>
  <pageMargins left="0.15748031496062992" right="0.15748031496062992" top="0.31496062992125984" bottom="0.19685039370078741" header="0.15748031496062992" footer="0.15748031496062992"/>
  <pageSetup paperSize="9" scale="70" orientation="landscape" r:id="rId1"/>
  <headerFooter>
    <oddHeader>&amp;C&amp;"Times New Roman,Italic"&amp;10- &amp;P / &amp;N -</oddHeader>
  </headerFooter>
  <rowBreaks count="2" manualBreakCount="2">
    <brk id="58" min="1" max="15" man="1"/>
    <brk id="103" min="1" max="15" man="1"/>
  </rowBreaks>
  <ignoredErrors>
    <ignoredError sqref="K132 O130 O97:O98 K129 L135 O135 O85 K37 N37 O91:O92 O101:O105 O108:O109 O113 O116:O117 O120:O123 K153:K154 N153:N154 O87:O88 O64 N81:N82 K112 N25 N65:O66 N134:O134 N149:O149 N30:O36 N62:N64 N69:O70 N67:N68 N73:O74 N71:N72 N77:O80 N75:N76 N83:O83 N129:N133 N155:O155 N97:N126 N41:O41 N40 N43:O43 N42 N48:O52 N44:N47 N58:O59 N53:N57 N60 K40:L60 K113:L117 K155:L155 K30:L36 K149:L149 K97:L111 K134:L134 K130:L130 K25 K62:L63 K151:L152 K150 N151:O152 N150 K65:L83 K64 K119:L126 K118 K131 K133" unlockedFormula="1"/>
    <ignoredError sqref="N12 K12:L12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2</vt:i4>
      </vt:variant>
    </vt:vector>
  </HeadingPairs>
  <TitlesOfParts>
    <vt:vector size="3" baseType="lpstr">
      <vt:lpstr>Cash-Flow-2022-Leva</vt:lpstr>
      <vt:lpstr>'Cash-Flow-2022-Leva'!Област_печат</vt:lpstr>
      <vt:lpstr>'Cash-Flow-2022-Leva'!Печат_заглавия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 Павлов</dc:creator>
  <cp:lastModifiedBy>Vanq</cp:lastModifiedBy>
  <cp:lastPrinted>2020-03-18T16:57:49Z</cp:lastPrinted>
  <dcterms:created xsi:type="dcterms:W3CDTF">2015-12-01T07:17:04Z</dcterms:created>
  <dcterms:modified xsi:type="dcterms:W3CDTF">2025-02-25T19:58:18Z</dcterms:modified>
</cp:coreProperties>
</file>