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C:\ГОДИШНИ ОТЧЕТИ\МЕС. ОТЧЕТИ 2023\"/>
    </mc:Choice>
  </mc:AlternateContent>
  <xr:revisionPtr revIDLastSave="0" documentId="13_ncr:1_{B3F90F5F-CA4E-444A-837E-FEB3D013C695}"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I88" i="10"/>
  <c r="H88" i="10"/>
  <c r="G88" i="10"/>
  <c r="E88" i="10"/>
  <c r="J87" i="10"/>
  <c r="I87" i="10"/>
  <c r="H87" i="10"/>
  <c r="G87" i="10"/>
  <c r="E87" i="10"/>
  <c r="J85" i="10"/>
  <c r="I85" i="10"/>
  <c r="H85" i="10"/>
  <c r="G85" i="10"/>
  <c r="E85" i="10"/>
  <c r="J84" i="10"/>
  <c r="I84" i="10"/>
  <c r="H84" i="10"/>
  <c r="G84" i="10"/>
  <c r="E84" i="10"/>
  <c r="J83" i="10"/>
  <c r="I83" i="10"/>
  <c r="H83" i="10"/>
  <c r="G83" i="10"/>
  <c r="E83" i="10"/>
  <c r="J82" i="10"/>
  <c r="I82" i="10"/>
  <c r="H82" i="10"/>
  <c r="G82" i="10"/>
  <c r="E82" i="10"/>
  <c r="J80" i="10"/>
  <c r="I80" i="10"/>
  <c r="H80" i="10"/>
  <c r="G80" i="10"/>
  <c r="E80" i="10"/>
  <c r="J79" i="10"/>
  <c r="I79" i="10"/>
  <c r="H79" i="10"/>
  <c r="G79" i="10"/>
  <c r="E79" i="10"/>
  <c r="J78" i="10"/>
  <c r="I78" i="10"/>
  <c r="H78" i="10"/>
  <c r="G78" i="10"/>
  <c r="E78" i="10"/>
  <c r="J76" i="10"/>
  <c r="I76" i="10"/>
  <c r="H76" i="10"/>
  <c r="G76" i="10"/>
  <c r="E76" i="10"/>
  <c r="J75" i="10"/>
  <c r="I75" i="10"/>
  <c r="H75" i="10"/>
  <c r="G75" i="10"/>
  <c r="E75" i="10"/>
  <c r="J74" i="10"/>
  <c r="I74" i="10"/>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E63" i="10"/>
  <c r="J62" i="10"/>
  <c r="I62" i="10"/>
  <c r="H62" i="10"/>
  <c r="G62" i="10"/>
  <c r="E62" i="10"/>
  <c r="J60" i="10"/>
  <c r="I60" i="10"/>
  <c r="H60" i="10"/>
  <c r="G60" i="10"/>
  <c r="E60" i="10"/>
  <c r="J59" i="10"/>
  <c r="I59" i="10"/>
  <c r="H59" i="10"/>
  <c r="G59" i="10"/>
  <c r="E59" i="10"/>
  <c r="J58" i="10"/>
  <c r="I58" i="10"/>
  <c r="H58" i="10"/>
  <c r="G58" i="10"/>
  <c r="E58" i="10"/>
  <c r="J57" i="10"/>
  <c r="I57" i="10"/>
  <c r="H57" i="10"/>
  <c r="G57" i="10"/>
  <c r="E57" i="10"/>
  <c r="J55" i="10"/>
  <c r="I55" i="10"/>
  <c r="H55" i="10"/>
  <c r="G55" i="10"/>
  <c r="E55" i="10"/>
  <c r="J54" i="10"/>
  <c r="I54" i="10"/>
  <c r="H54" i="10"/>
  <c r="G54" i="10"/>
  <c r="E54" i="10"/>
  <c r="J53" i="10"/>
  <c r="I53" i="10"/>
  <c r="H53" i="10"/>
  <c r="G53" i="10"/>
  <c r="E53" i="10"/>
  <c r="J52" i="10"/>
  <c r="I52" i="10"/>
  <c r="H52" i="10"/>
  <c r="G52" i="10"/>
  <c r="E52" i="10"/>
  <c r="J51" i="10"/>
  <c r="I51" i="10"/>
  <c r="H51" i="10"/>
  <c r="G51" i="10"/>
  <c r="E51" i="10"/>
  <c r="J50" i="10"/>
  <c r="I50" i="10"/>
  <c r="H50" i="10"/>
  <c r="G50" i="10"/>
  <c r="E50" i="10"/>
  <c r="J49" i="10"/>
  <c r="I49" i="10"/>
  <c r="H49" i="10"/>
  <c r="G49" i="10"/>
  <c r="E49" i="10"/>
  <c r="J48" i="10"/>
  <c r="I48" i="10"/>
  <c r="H48" i="10"/>
  <c r="G48" i="10"/>
  <c r="E48" i="10"/>
  <c r="J47" i="10"/>
  <c r="I47" i="10"/>
  <c r="H47" i="10"/>
  <c r="G47" i="10"/>
  <c r="E47" i="10"/>
  <c r="J46" i="10"/>
  <c r="I46" i="10"/>
  <c r="H46" i="10"/>
  <c r="G46" i="10"/>
  <c r="E46" i="10"/>
  <c r="J45" i="10"/>
  <c r="I45" i="10"/>
  <c r="H45" i="10"/>
  <c r="G45" i="10"/>
  <c r="E45" i="10"/>
  <c r="J44" i="10"/>
  <c r="I44" i="10"/>
  <c r="H44" i="10"/>
  <c r="G44" i="10"/>
  <c r="E44" i="10"/>
  <c r="J43" i="10"/>
  <c r="I43" i="10"/>
  <c r="H43" i="10"/>
  <c r="G43" i="10"/>
  <c r="E43" i="10"/>
  <c r="J42" i="10"/>
  <c r="I42" i="10"/>
  <c r="H42" i="10"/>
  <c r="G42" i="10"/>
  <c r="E42" i="10"/>
  <c r="J41" i="10"/>
  <c r="I41" i="10"/>
  <c r="H41" i="10"/>
  <c r="G41" i="10"/>
  <c r="E41" i="10"/>
  <c r="J40" i="10"/>
  <c r="I40" i="10"/>
  <c r="H40" i="10"/>
  <c r="G40" i="10"/>
  <c r="E40" i="10"/>
  <c r="J37" i="10"/>
  <c r="I37" i="10"/>
  <c r="H37" i="10"/>
  <c r="G37" i="10"/>
  <c r="E37" i="10"/>
  <c r="J36" i="10"/>
  <c r="I36" i="10"/>
  <c r="H36" i="10"/>
  <c r="G36" i="10"/>
  <c r="E36" i="10"/>
  <c r="J33" i="10"/>
  <c r="I33" i="10"/>
  <c r="H33" i="10"/>
  <c r="G33" i="10"/>
  <c r="E33" i="10"/>
  <c r="J32" i="10"/>
  <c r="I32" i="10"/>
  <c r="H32" i="10"/>
  <c r="G32" i="10"/>
  <c r="E32" i="10"/>
  <c r="J31" i="10"/>
  <c r="I31" i="10"/>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B8" i="10" s="1"/>
  <c r="F13" i="10"/>
  <c r="E13" i="10"/>
  <c r="I11" i="10"/>
  <c r="H11" i="10"/>
  <c r="F11" i="10"/>
  <c r="B13" i="10"/>
  <c r="B11" i="10"/>
  <c r="I114" i="9"/>
  <c r="E114" i="9"/>
  <c r="E110" i="9"/>
  <c r="J107" i="9"/>
  <c r="H107" i="9"/>
  <c r="G107" i="9"/>
  <c r="B107" i="9"/>
  <c r="J96" i="9"/>
  <c r="I96" i="9"/>
  <c r="H96" i="9"/>
  <c r="G96" i="9"/>
  <c r="E96" i="9"/>
  <c r="J95" i="9"/>
  <c r="I95" i="9"/>
  <c r="H95" i="9"/>
  <c r="G95" i="9"/>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I88" i="9"/>
  <c r="H88" i="9"/>
  <c r="G88" i="9"/>
  <c r="E88" i="9"/>
  <c r="J87" i="9"/>
  <c r="I87" i="9"/>
  <c r="H87" i="9"/>
  <c r="G87" i="9"/>
  <c r="E87" i="9"/>
  <c r="J85" i="9"/>
  <c r="I85" i="9"/>
  <c r="H85" i="9"/>
  <c r="G85" i="9"/>
  <c r="E85" i="9"/>
  <c r="J84" i="9"/>
  <c r="I84" i="9"/>
  <c r="H84" i="9"/>
  <c r="G84" i="9"/>
  <c r="E84" i="9"/>
  <c r="J83" i="9"/>
  <c r="I83" i="9"/>
  <c r="H83" i="9"/>
  <c r="G83" i="9"/>
  <c r="E83" i="9"/>
  <c r="J82" i="9"/>
  <c r="F82" i="9" s="1"/>
  <c r="I82" i="9"/>
  <c r="H82" i="9"/>
  <c r="G82" i="9"/>
  <c r="E82" i="9"/>
  <c r="J80" i="9"/>
  <c r="I80" i="9"/>
  <c r="H80" i="9"/>
  <c r="G80" i="9"/>
  <c r="E80" i="9"/>
  <c r="J79" i="9"/>
  <c r="I79" i="9"/>
  <c r="H79" i="9"/>
  <c r="G79" i="9"/>
  <c r="E79" i="9"/>
  <c r="J78" i="9"/>
  <c r="I78" i="9"/>
  <c r="H78" i="9"/>
  <c r="G78" i="9"/>
  <c r="E78" i="9"/>
  <c r="J76" i="9"/>
  <c r="I76" i="9"/>
  <c r="H76" i="9"/>
  <c r="G76" i="9"/>
  <c r="E76" i="9"/>
  <c r="J75" i="9"/>
  <c r="I75" i="9"/>
  <c r="H75" i="9"/>
  <c r="G75" i="9"/>
  <c r="E75" i="9"/>
  <c r="J74" i="9"/>
  <c r="I74" i="9"/>
  <c r="H74" i="9"/>
  <c r="G74" i="9"/>
  <c r="E74" i="9"/>
  <c r="J73" i="9"/>
  <c r="I73" i="9"/>
  <c r="H73" i="9"/>
  <c r="G73" i="9"/>
  <c r="E73" i="9"/>
  <c r="J72" i="9"/>
  <c r="I72" i="9"/>
  <c r="H72" i="9"/>
  <c r="G72" i="9"/>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H60" i="9"/>
  <c r="G60" i="9"/>
  <c r="E60" i="9"/>
  <c r="J59" i="9"/>
  <c r="I59" i="9"/>
  <c r="H59" i="9"/>
  <c r="G59" i="9"/>
  <c r="E59" i="9"/>
  <c r="J58" i="9"/>
  <c r="I58" i="9"/>
  <c r="H58" i="9"/>
  <c r="G58" i="9"/>
  <c r="E58" i="9"/>
  <c r="J57" i="9"/>
  <c r="I57" i="9"/>
  <c r="H57" i="9"/>
  <c r="G57" i="9"/>
  <c r="G56" i="9" s="1"/>
  <c r="E57" i="9"/>
  <c r="J55" i="9"/>
  <c r="I55" i="9"/>
  <c r="H55" i="9"/>
  <c r="G55" i="9"/>
  <c r="E55" i="9"/>
  <c r="J54" i="9"/>
  <c r="I54" i="9"/>
  <c r="H54" i="9"/>
  <c r="G54" i="9"/>
  <c r="E54" i="9"/>
  <c r="J53" i="9"/>
  <c r="I53" i="9"/>
  <c r="H53" i="9"/>
  <c r="G53" i="9"/>
  <c r="E53" i="9"/>
  <c r="J52" i="9"/>
  <c r="I52" i="9"/>
  <c r="H52" i="9"/>
  <c r="G52" i="9"/>
  <c r="E52" i="9"/>
  <c r="J51" i="9"/>
  <c r="I51" i="9"/>
  <c r="H51" i="9"/>
  <c r="G51" i="9"/>
  <c r="E51" i="9"/>
  <c r="J50" i="9"/>
  <c r="I50" i="9"/>
  <c r="H50" i="9"/>
  <c r="G50" i="9"/>
  <c r="E50" i="9"/>
  <c r="J49" i="9"/>
  <c r="I49" i="9"/>
  <c r="H49" i="9"/>
  <c r="G49" i="9"/>
  <c r="E49" i="9"/>
  <c r="J48" i="9"/>
  <c r="I48" i="9"/>
  <c r="H48" i="9"/>
  <c r="G48" i="9"/>
  <c r="E48" i="9"/>
  <c r="J47" i="9"/>
  <c r="I47" i="9"/>
  <c r="H47" i="9"/>
  <c r="G47" i="9"/>
  <c r="E47" i="9"/>
  <c r="J46" i="9"/>
  <c r="I46" i="9"/>
  <c r="H46" i="9"/>
  <c r="G46" i="9"/>
  <c r="E46" i="9"/>
  <c r="J45" i="9"/>
  <c r="I45" i="9"/>
  <c r="H45" i="9"/>
  <c r="G45" i="9"/>
  <c r="E45" i="9"/>
  <c r="J44" i="9"/>
  <c r="I44" i="9"/>
  <c r="H44" i="9"/>
  <c r="G44" i="9"/>
  <c r="E44" i="9"/>
  <c r="J43" i="9"/>
  <c r="I43" i="9"/>
  <c r="H43" i="9"/>
  <c r="G43" i="9"/>
  <c r="E43" i="9"/>
  <c r="J42" i="9"/>
  <c r="I42" i="9"/>
  <c r="H42" i="9"/>
  <c r="G42" i="9"/>
  <c r="E42" i="9"/>
  <c r="J41" i="9"/>
  <c r="I41" i="9"/>
  <c r="H41" i="9"/>
  <c r="G41" i="9"/>
  <c r="E41" i="9"/>
  <c r="E39" i="9" s="1"/>
  <c r="J40" i="9"/>
  <c r="I40" i="9"/>
  <c r="H40" i="9"/>
  <c r="G40" i="9"/>
  <c r="E40" i="9"/>
  <c r="J37" i="9"/>
  <c r="I37" i="9"/>
  <c r="H37" i="9"/>
  <c r="G37" i="9"/>
  <c r="E37" i="9"/>
  <c r="J36" i="9"/>
  <c r="I36" i="9"/>
  <c r="H36" i="9"/>
  <c r="G36" i="9"/>
  <c r="E36" i="9"/>
  <c r="J33" i="9"/>
  <c r="I33" i="9"/>
  <c r="H33" i="9"/>
  <c r="G33" i="9"/>
  <c r="E33" i="9"/>
  <c r="J32" i="9"/>
  <c r="I32" i="9"/>
  <c r="H32" i="9"/>
  <c r="G32" i="9"/>
  <c r="F32" i="9" s="1"/>
  <c r="E32" i="9"/>
  <c r="J31" i="9"/>
  <c r="I31" i="9"/>
  <c r="H31" i="9"/>
  <c r="G31" i="9"/>
  <c r="E31" i="9"/>
  <c r="J30" i="9"/>
  <c r="I30" i="9"/>
  <c r="H30" i="9"/>
  <c r="G30" i="9"/>
  <c r="E30" i="9"/>
  <c r="J29" i="9"/>
  <c r="I29" i="9"/>
  <c r="H29" i="9"/>
  <c r="G29" i="9"/>
  <c r="E29" i="9"/>
  <c r="J28" i="9"/>
  <c r="I28" i="9"/>
  <c r="H28" i="9"/>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F94" i="8" s="1"/>
  <c r="H94" i="8"/>
  <c r="G94" i="8"/>
  <c r="E94" i="8"/>
  <c r="J93" i="8"/>
  <c r="I93" i="8"/>
  <c r="H93" i="8"/>
  <c r="G93" i="8"/>
  <c r="E93" i="8"/>
  <c r="J92" i="8"/>
  <c r="I92" i="8"/>
  <c r="H92" i="8"/>
  <c r="G92" i="8"/>
  <c r="E92" i="8"/>
  <c r="J91" i="8"/>
  <c r="I91" i="8"/>
  <c r="H91" i="8"/>
  <c r="G91" i="8"/>
  <c r="E91" i="8"/>
  <c r="J90" i="8"/>
  <c r="I90" i="8"/>
  <c r="H90" i="8"/>
  <c r="G90" i="8"/>
  <c r="E90" i="8"/>
  <c r="J89" i="8"/>
  <c r="I89" i="8"/>
  <c r="H89" i="8"/>
  <c r="G89" i="8"/>
  <c r="E89" i="8"/>
  <c r="J88" i="8"/>
  <c r="I88" i="8"/>
  <c r="H88" i="8"/>
  <c r="G88" i="8"/>
  <c r="E88" i="8"/>
  <c r="E86" i="8" s="1"/>
  <c r="J87" i="8"/>
  <c r="I87" i="8"/>
  <c r="H87" i="8"/>
  <c r="G87" i="8"/>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I78" i="8"/>
  <c r="H78" i="8"/>
  <c r="G78" i="8"/>
  <c r="E78" i="8"/>
  <c r="J76" i="8"/>
  <c r="I76" i="8"/>
  <c r="H76" i="8"/>
  <c r="G76" i="8"/>
  <c r="E76" i="8"/>
  <c r="J75" i="8"/>
  <c r="I75" i="8"/>
  <c r="H75" i="8"/>
  <c r="G75" i="8"/>
  <c r="E75" i="8"/>
  <c r="J74" i="8"/>
  <c r="I74" i="8"/>
  <c r="H74" i="8"/>
  <c r="G74" i="8"/>
  <c r="E74" i="8"/>
  <c r="J73" i="8"/>
  <c r="I73" i="8"/>
  <c r="H73" i="8"/>
  <c r="G73" i="8"/>
  <c r="E73" i="8"/>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E55" i="8"/>
  <c r="J54" i="8"/>
  <c r="I54" i="8"/>
  <c r="H54" i="8"/>
  <c r="G54" i="8"/>
  <c r="E54" i="8"/>
  <c r="J53" i="8"/>
  <c r="I53" i="8"/>
  <c r="H53" i="8"/>
  <c r="G53" i="8"/>
  <c r="E53" i="8"/>
  <c r="J52" i="8"/>
  <c r="I52" i="8"/>
  <c r="H52" i="8"/>
  <c r="G52" i="8"/>
  <c r="E52" i="8"/>
  <c r="J51" i="8"/>
  <c r="I51" i="8"/>
  <c r="H51" i="8"/>
  <c r="G51" i="8"/>
  <c r="E51" i="8"/>
  <c r="J50" i="8"/>
  <c r="I50" i="8"/>
  <c r="H50" i="8"/>
  <c r="G50" i="8"/>
  <c r="E50" i="8"/>
  <c r="J49" i="8"/>
  <c r="I49" i="8"/>
  <c r="H49" i="8"/>
  <c r="G49" i="8"/>
  <c r="E49" i="8"/>
  <c r="J48" i="8"/>
  <c r="I48" i="8"/>
  <c r="H48" i="8"/>
  <c r="G48" i="8"/>
  <c r="E48" i="8"/>
  <c r="J47" i="8"/>
  <c r="I47" i="8"/>
  <c r="H47" i="8"/>
  <c r="G47" i="8"/>
  <c r="E47" i="8"/>
  <c r="J46" i="8"/>
  <c r="I46" i="8"/>
  <c r="H46" i="8"/>
  <c r="G46" i="8"/>
  <c r="E46" i="8"/>
  <c r="J45" i="8"/>
  <c r="I45" i="8"/>
  <c r="H45" i="8"/>
  <c r="G45" i="8"/>
  <c r="E45" i="8"/>
  <c r="J44" i="8"/>
  <c r="I44" i="8"/>
  <c r="H44" i="8"/>
  <c r="G44" i="8"/>
  <c r="E44" i="8"/>
  <c r="J43" i="8"/>
  <c r="I43" i="8"/>
  <c r="H43" i="8"/>
  <c r="G43" i="8"/>
  <c r="E43" i="8"/>
  <c r="J42" i="8"/>
  <c r="J39" i="8" s="1"/>
  <c r="I42" i="8"/>
  <c r="H42" i="8"/>
  <c r="G42" i="8"/>
  <c r="E42" i="8"/>
  <c r="J41" i="8"/>
  <c r="I41" i="8"/>
  <c r="H41" i="8"/>
  <c r="G41" i="8"/>
  <c r="E41" i="8"/>
  <c r="J40" i="8"/>
  <c r="I40" i="8"/>
  <c r="I39" i="8" s="1"/>
  <c r="H40" i="8"/>
  <c r="G40" i="8"/>
  <c r="E40" i="8"/>
  <c r="J37" i="8"/>
  <c r="I37" i="8"/>
  <c r="H37" i="8"/>
  <c r="G37" i="8"/>
  <c r="E37" i="8"/>
  <c r="J36" i="8"/>
  <c r="I36" i="8"/>
  <c r="H36" i="8"/>
  <c r="G36" i="8"/>
  <c r="E36" i="8"/>
  <c r="J33" i="8"/>
  <c r="I33" i="8"/>
  <c r="H33" i="8"/>
  <c r="G33" i="8"/>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I26" i="8"/>
  <c r="H26" i="8"/>
  <c r="G26" i="8"/>
  <c r="E26" i="8"/>
  <c r="J23" i="8"/>
  <c r="I23" i="8"/>
  <c r="H23" i="8"/>
  <c r="G23" i="8"/>
  <c r="E23" i="8"/>
  <c r="F15" i="8"/>
  <c r="E15" i="8"/>
  <c r="B8" i="8" s="1"/>
  <c r="F13" i="8"/>
  <c r="E13" i="8"/>
  <c r="I11" i="8"/>
  <c r="H11" i="8"/>
  <c r="F11" i="8"/>
  <c r="B13" i="8"/>
  <c r="B11" i="8"/>
  <c r="I114" i="6"/>
  <c r="E114" i="6"/>
  <c r="E110" i="6"/>
  <c r="J107"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J69" i="6"/>
  <c r="I69" i="6"/>
  <c r="H69" i="6"/>
  <c r="G69" i="6"/>
  <c r="E69" i="6"/>
  <c r="J63" i="6"/>
  <c r="I63" i="6"/>
  <c r="H63" i="6"/>
  <c r="G63" i="6"/>
  <c r="E63" i="6"/>
  <c r="J62" i="6"/>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E45" i="6"/>
  <c r="J44" i="6"/>
  <c r="I44" i="6"/>
  <c r="H44" i="6"/>
  <c r="G44" i="6"/>
  <c r="E44" i="6"/>
  <c r="J43" i="6"/>
  <c r="H43" i="6"/>
  <c r="E43" i="6"/>
  <c r="I42" i="6"/>
  <c r="H42" i="6"/>
  <c r="G42" i="6"/>
  <c r="E42" i="6"/>
  <c r="J41" i="6"/>
  <c r="I41" i="6"/>
  <c r="H41" i="6"/>
  <c r="G41" i="6"/>
  <c r="E41" i="6"/>
  <c r="J40" i="6"/>
  <c r="I40" i="6"/>
  <c r="H40" i="6"/>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E30" i="6"/>
  <c r="J29" i="6"/>
  <c r="I29" i="6"/>
  <c r="H29" i="6"/>
  <c r="G29" i="6"/>
  <c r="E29" i="6"/>
  <c r="J28" i="6"/>
  <c r="I28" i="6"/>
  <c r="H28" i="6"/>
  <c r="G28" i="6"/>
  <c r="E28" i="6"/>
  <c r="J27" i="6"/>
  <c r="I27" i="6"/>
  <c r="H27" i="6"/>
  <c r="G27" i="6"/>
  <c r="E27" i="6"/>
  <c r="J26" i="6"/>
  <c r="I26" i="6"/>
  <c r="H26" i="6"/>
  <c r="G26" i="6"/>
  <c r="E26" i="6"/>
  <c r="J23" i="6"/>
  <c r="I23" i="6"/>
  <c r="H23" i="6"/>
  <c r="G23" i="6"/>
  <c r="E23" i="6"/>
  <c r="F15" i="6"/>
  <c r="E15" i="6"/>
  <c r="F13" i="6"/>
  <c r="E13" i="6"/>
  <c r="I11" i="6"/>
  <c r="H11" i="6"/>
  <c r="F11" i="6"/>
  <c r="B13" i="6"/>
  <c r="B11" i="6"/>
  <c r="I86" i="10"/>
  <c r="E86" i="10"/>
  <c r="F81" i="10"/>
  <c r="F67" i="10"/>
  <c r="F61" i="10"/>
  <c r="E56" i="10"/>
  <c r="J39" i="10"/>
  <c r="F35" i="10"/>
  <c r="F34" i="10"/>
  <c r="F24" i="10"/>
  <c r="F94" i="9"/>
  <c r="H86" i="9"/>
  <c r="F81" i="9"/>
  <c r="F72" i="9"/>
  <c r="F67" i="9"/>
  <c r="F61" i="9"/>
  <c r="E56" i="9"/>
  <c r="G39" i="9"/>
  <c r="F35" i="9"/>
  <c r="F34" i="9"/>
  <c r="F24" i="9"/>
  <c r="B8" i="9"/>
  <c r="J86" i="8"/>
  <c r="F81" i="8"/>
  <c r="F67" i="8"/>
  <c r="F61" i="8"/>
  <c r="F35" i="8"/>
  <c r="F34" i="8"/>
  <c r="F24" i="8"/>
  <c r="I114" i="7"/>
  <c r="E114" i="7"/>
  <c r="E110" i="7"/>
  <c r="J107" i="7"/>
  <c r="H107" i="7"/>
  <c r="G107" i="7"/>
  <c r="B107" i="7"/>
  <c r="J96" i="7"/>
  <c r="I96" i="7"/>
  <c r="H96" i="7"/>
  <c r="G96" i="7"/>
  <c r="E96" i="7"/>
  <c r="J95" i="7"/>
  <c r="I95" i="7"/>
  <c r="H95" i="7"/>
  <c r="G95" i="7"/>
  <c r="E95" i="7"/>
  <c r="J94" i="7"/>
  <c r="I94" i="7"/>
  <c r="H94" i="7"/>
  <c r="G94" i="7"/>
  <c r="E94" i="7"/>
  <c r="J93" i="7"/>
  <c r="I93" i="7"/>
  <c r="H93" i="7"/>
  <c r="G93" i="7"/>
  <c r="E93" i="7"/>
  <c r="J92" i="7"/>
  <c r="I92" i="7"/>
  <c r="H92" i="7"/>
  <c r="G92" i="7"/>
  <c r="E92" i="7"/>
  <c r="J91" i="7"/>
  <c r="I91" i="7"/>
  <c r="H91" i="7"/>
  <c r="G91" i="7"/>
  <c r="E91" i="7"/>
  <c r="J90" i="7"/>
  <c r="I90" i="7"/>
  <c r="H90" i="7"/>
  <c r="G90" i="7"/>
  <c r="E90" i="7"/>
  <c r="J89" i="7"/>
  <c r="I89" i="7"/>
  <c r="H89" i="7"/>
  <c r="G89" i="7"/>
  <c r="E89" i="7"/>
  <c r="J88" i="7"/>
  <c r="I88" i="7"/>
  <c r="H88" i="7"/>
  <c r="G88" i="7"/>
  <c r="E88" i="7"/>
  <c r="J87" i="7"/>
  <c r="I87" i="7"/>
  <c r="H87" i="7"/>
  <c r="G87" i="7"/>
  <c r="G86" i="7" s="1"/>
  <c r="E87" i="7"/>
  <c r="E86" i="7"/>
  <c r="J85" i="7"/>
  <c r="I85" i="7"/>
  <c r="H85" i="7"/>
  <c r="G85" i="7"/>
  <c r="E85" i="7"/>
  <c r="J84" i="7"/>
  <c r="I84" i="7"/>
  <c r="H84" i="7"/>
  <c r="G84" i="7"/>
  <c r="E84" i="7"/>
  <c r="J83" i="7"/>
  <c r="I83" i="7"/>
  <c r="H83" i="7"/>
  <c r="G83" i="7"/>
  <c r="E83" i="7"/>
  <c r="J82" i="7"/>
  <c r="I82" i="7"/>
  <c r="H82" i="7"/>
  <c r="G82" i="7"/>
  <c r="E82" i="7"/>
  <c r="F81" i="7"/>
  <c r="J80" i="7"/>
  <c r="I80" i="7"/>
  <c r="H80" i="7"/>
  <c r="G80" i="7"/>
  <c r="E80" i="7"/>
  <c r="J79" i="7"/>
  <c r="I79" i="7"/>
  <c r="H79" i="7"/>
  <c r="G79" i="7"/>
  <c r="E79" i="7"/>
  <c r="J78" i="7"/>
  <c r="J77" i="7" s="1"/>
  <c r="I78" i="7"/>
  <c r="H78" i="7"/>
  <c r="G78" i="7"/>
  <c r="E78" i="7"/>
  <c r="J76" i="7"/>
  <c r="I76" i="7"/>
  <c r="H76" i="7"/>
  <c r="G76" i="7"/>
  <c r="F76" i="7" s="1"/>
  <c r="E76" i="7"/>
  <c r="J75" i="7"/>
  <c r="I75" i="7"/>
  <c r="H75" i="7"/>
  <c r="G75" i="7"/>
  <c r="E75" i="7"/>
  <c r="J74" i="7"/>
  <c r="I74" i="7"/>
  <c r="H74" i="7"/>
  <c r="G74" i="7"/>
  <c r="E74" i="7"/>
  <c r="J73" i="7"/>
  <c r="I73" i="7"/>
  <c r="H73" i="7"/>
  <c r="G73" i="7"/>
  <c r="E73" i="7"/>
  <c r="J72" i="7"/>
  <c r="I72" i="7"/>
  <c r="H72" i="7"/>
  <c r="G72" i="7"/>
  <c r="E72" i="7"/>
  <c r="J71" i="7"/>
  <c r="I71" i="7"/>
  <c r="H71" i="7"/>
  <c r="G71" i="7"/>
  <c r="E71" i="7"/>
  <c r="J70" i="7"/>
  <c r="I70" i="7"/>
  <c r="H70" i="7"/>
  <c r="G70" i="7"/>
  <c r="E70" i="7"/>
  <c r="E68" i="7" s="1"/>
  <c r="J69" i="7"/>
  <c r="I69" i="7"/>
  <c r="H69" i="7"/>
  <c r="G69" i="7"/>
  <c r="E69" i="7"/>
  <c r="F67" i="7"/>
  <c r="J63" i="7"/>
  <c r="I63" i="7"/>
  <c r="H63" i="7"/>
  <c r="G63" i="7"/>
  <c r="E63" i="7"/>
  <c r="J62" i="7"/>
  <c r="I62" i="7"/>
  <c r="H62" i="7"/>
  <c r="G62" i="7"/>
  <c r="F62" i="7" s="1"/>
  <c r="E62" i="7"/>
  <c r="F61" i="7"/>
  <c r="J60" i="7"/>
  <c r="I60" i="7"/>
  <c r="H60" i="7"/>
  <c r="G60" i="7"/>
  <c r="F60" i="7" s="1"/>
  <c r="E60" i="7"/>
  <c r="J59" i="7"/>
  <c r="I59" i="7"/>
  <c r="H59" i="7"/>
  <c r="G59" i="7"/>
  <c r="E59" i="7"/>
  <c r="J58" i="7"/>
  <c r="I58" i="7"/>
  <c r="H58" i="7"/>
  <c r="G58" i="7"/>
  <c r="E58" i="7"/>
  <c r="J57" i="7"/>
  <c r="I57" i="7"/>
  <c r="H57" i="7"/>
  <c r="G57" i="7"/>
  <c r="E57" i="7"/>
  <c r="J55" i="7"/>
  <c r="I55" i="7"/>
  <c r="H55" i="7"/>
  <c r="G55" i="7"/>
  <c r="E55" i="7"/>
  <c r="J54" i="7"/>
  <c r="I54" i="7"/>
  <c r="H54" i="7"/>
  <c r="G54" i="7"/>
  <c r="E54" i="7"/>
  <c r="J53" i="7"/>
  <c r="I53" i="7"/>
  <c r="H53" i="7"/>
  <c r="G53" i="7"/>
  <c r="E53" i="7"/>
  <c r="J52" i="7"/>
  <c r="I52" i="7"/>
  <c r="H52" i="7"/>
  <c r="G52" i="7"/>
  <c r="F52" i="7" s="1"/>
  <c r="E52" i="7"/>
  <c r="J51" i="7"/>
  <c r="I51" i="7"/>
  <c r="H51" i="7"/>
  <c r="G51" i="7"/>
  <c r="E51" i="7"/>
  <c r="J50" i="7"/>
  <c r="I50" i="7"/>
  <c r="H50" i="7"/>
  <c r="G50" i="7"/>
  <c r="E50" i="7"/>
  <c r="J49" i="7"/>
  <c r="I49" i="7"/>
  <c r="H49" i="7"/>
  <c r="G49" i="7"/>
  <c r="F49" i="7" s="1"/>
  <c r="E49" i="7"/>
  <c r="J48" i="7"/>
  <c r="I48" i="7"/>
  <c r="H48" i="7"/>
  <c r="G48" i="7"/>
  <c r="E48" i="7"/>
  <c r="J47" i="7"/>
  <c r="I47" i="7"/>
  <c r="H47" i="7"/>
  <c r="G47" i="7"/>
  <c r="E47" i="7"/>
  <c r="J46" i="7"/>
  <c r="I46" i="7"/>
  <c r="H46" i="7"/>
  <c r="G46" i="7"/>
  <c r="E46" i="7"/>
  <c r="J45" i="7"/>
  <c r="I45" i="7"/>
  <c r="H45" i="7"/>
  <c r="G45" i="7"/>
  <c r="E45" i="7"/>
  <c r="J44" i="7"/>
  <c r="I44" i="7"/>
  <c r="H44" i="7"/>
  <c r="G44" i="7"/>
  <c r="F44" i="7" s="1"/>
  <c r="E44" i="7"/>
  <c r="J43" i="7"/>
  <c r="I43" i="7"/>
  <c r="H43" i="7"/>
  <c r="G43" i="7"/>
  <c r="E43" i="7"/>
  <c r="J42" i="7"/>
  <c r="I42" i="7"/>
  <c r="H42" i="7"/>
  <c r="G42" i="7"/>
  <c r="E42" i="7"/>
  <c r="J41" i="7"/>
  <c r="I41" i="7"/>
  <c r="H41" i="7"/>
  <c r="G41" i="7"/>
  <c r="G39" i="7" s="1"/>
  <c r="E41" i="7"/>
  <c r="J40" i="7"/>
  <c r="I40" i="7"/>
  <c r="H40" i="7"/>
  <c r="G40" i="7"/>
  <c r="F40" i="7"/>
  <c r="E40" i="7"/>
  <c r="J39" i="7"/>
  <c r="J37" i="7"/>
  <c r="I37" i="7"/>
  <c r="H37" i="7"/>
  <c r="G37" i="7"/>
  <c r="E37" i="7"/>
  <c r="J36" i="7"/>
  <c r="I36" i="7"/>
  <c r="H36" i="7"/>
  <c r="G36" i="7"/>
  <c r="F36" i="7" s="1"/>
  <c r="E36" i="7"/>
  <c r="F35" i="7"/>
  <c r="F34" i="7"/>
  <c r="J33" i="7"/>
  <c r="I33" i="7"/>
  <c r="H33" i="7"/>
  <c r="G33" i="7"/>
  <c r="F33" i="7" s="1"/>
  <c r="E33" i="7"/>
  <c r="J32" i="7"/>
  <c r="I32" i="7"/>
  <c r="H32" i="7"/>
  <c r="G32" i="7"/>
  <c r="E32" i="7"/>
  <c r="J31" i="7"/>
  <c r="I31" i="7"/>
  <c r="H31" i="7"/>
  <c r="G31" i="7"/>
  <c r="E31" i="7"/>
  <c r="J30" i="7"/>
  <c r="I30" i="7"/>
  <c r="H30" i="7"/>
  <c r="G30" i="7"/>
  <c r="E30" i="7"/>
  <c r="J29" i="7"/>
  <c r="I29" i="7"/>
  <c r="H29" i="7"/>
  <c r="G29" i="7"/>
  <c r="E29" i="7"/>
  <c r="J28" i="7"/>
  <c r="I28" i="7"/>
  <c r="H28" i="7"/>
  <c r="G28" i="7"/>
  <c r="E28" i="7"/>
  <c r="J27" i="7"/>
  <c r="I27" i="7"/>
  <c r="H27" i="7"/>
  <c r="G27" i="7"/>
  <c r="E27" i="7"/>
  <c r="J26" i="7"/>
  <c r="I26" i="7"/>
  <c r="H26" i="7"/>
  <c r="G26" i="7"/>
  <c r="E26" i="7"/>
  <c r="E25" i="7" s="1"/>
  <c r="F24" i="7"/>
  <c r="J23" i="7"/>
  <c r="I23" i="7"/>
  <c r="H23" i="7"/>
  <c r="G23" i="7"/>
  <c r="E23" i="7"/>
  <c r="F15" i="7"/>
  <c r="E15" i="7"/>
  <c r="F13" i="7"/>
  <c r="E13" i="7"/>
  <c r="B13" i="7"/>
  <c r="I11" i="7"/>
  <c r="H11" i="7"/>
  <c r="F11" i="7"/>
  <c r="B11" i="7"/>
  <c r="B8" i="7"/>
  <c r="F52" i="8" l="1"/>
  <c r="F43" i="10"/>
  <c r="F74" i="10"/>
  <c r="F80" i="10"/>
  <c r="J86" i="10"/>
  <c r="F85" i="9"/>
  <c r="F37" i="10"/>
  <c r="I39" i="10"/>
  <c r="I38" i="10" s="1"/>
  <c r="F45" i="10"/>
  <c r="F53" i="10"/>
  <c r="G56" i="10"/>
  <c r="F94" i="10"/>
  <c r="F95" i="10"/>
  <c r="F40" i="8"/>
  <c r="F48" i="8"/>
  <c r="H56" i="8"/>
  <c r="F60" i="8"/>
  <c r="F76" i="8"/>
  <c r="F93" i="8"/>
  <c r="G68" i="8"/>
  <c r="F46" i="10"/>
  <c r="F82" i="10"/>
  <c r="F23" i="9"/>
  <c r="F45" i="9"/>
  <c r="F53" i="9"/>
  <c r="F60" i="9"/>
  <c r="F78" i="9"/>
  <c r="F80" i="9"/>
  <c r="I39" i="9"/>
  <c r="F73" i="9"/>
  <c r="J38" i="8"/>
  <c r="F93" i="7"/>
  <c r="F46" i="7"/>
  <c r="F79" i="7"/>
  <c r="E25" i="8"/>
  <c r="E22" i="8" s="1"/>
  <c r="F29" i="8"/>
  <c r="F37" i="8"/>
  <c r="F63" i="8"/>
  <c r="F80" i="8"/>
  <c r="F30" i="9"/>
  <c r="G38" i="9"/>
  <c r="F48" i="9"/>
  <c r="F69" i="9"/>
  <c r="F40" i="10"/>
  <c r="G77" i="10"/>
  <c r="E68" i="10"/>
  <c r="H86" i="7"/>
  <c r="J77" i="8"/>
  <c r="J86" i="9"/>
  <c r="E25" i="10"/>
  <c r="H68" i="10"/>
  <c r="F72" i="10"/>
  <c r="I38" i="9"/>
  <c r="E56" i="7"/>
  <c r="G56" i="7"/>
  <c r="F72" i="7"/>
  <c r="F85" i="7"/>
  <c r="I86" i="7"/>
  <c r="F89" i="7"/>
  <c r="F31" i="8"/>
  <c r="F44" i="8"/>
  <c r="F73" i="8"/>
  <c r="F63" i="9"/>
  <c r="F89" i="9"/>
  <c r="F26" i="10"/>
  <c r="F48" i="10"/>
  <c r="I56" i="10"/>
  <c r="F63" i="10"/>
  <c r="F30" i="10"/>
  <c r="G68" i="7"/>
  <c r="J86" i="7"/>
  <c r="F94" i="7"/>
  <c r="I25" i="8"/>
  <c r="I22" i="8" s="1"/>
  <c r="F47" i="8"/>
  <c r="F58" i="8"/>
  <c r="F62" i="8"/>
  <c r="F37" i="9"/>
  <c r="F96" i="9"/>
  <c r="F29" i="7"/>
  <c r="E22" i="7"/>
  <c r="G25" i="7"/>
  <c r="G22" i="7" s="1"/>
  <c r="F48" i="7"/>
  <c r="H77" i="7"/>
  <c r="F91" i="7"/>
  <c r="F36" i="8"/>
  <c r="F44" i="9"/>
  <c r="F52" i="9"/>
  <c r="E68" i="9"/>
  <c r="F93" i="9"/>
  <c r="E39" i="10"/>
  <c r="E38" i="10" s="1"/>
  <c r="F52" i="10"/>
  <c r="H39" i="7"/>
  <c r="H56" i="7"/>
  <c r="F59" i="7"/>
  <c r="F63" i="7"/>
  <c r="I68" i="7"/>
  <c r="F80" i="7"/>
  <c r="F88" i="7"/>
  <c r="F33" i="8"/>
  <c r="E39" i="8"/>
  <c r="E38" i="8" s="1"/>
  <c r="E68" i="8"/>
  <c r="F72" i="8"/>
  <c r="F85" i="8"/>
  <c r="I86" i="8"/>
  <c r="F89" i="8"/>
  <c r="F26" i="9"/>
  <c r="F41" i="9"/>
  <c r="J39" i="9"/>
  <c r="J38" i="9" s="1"/>
  <c r="F47" i="9"/>
  <c r="F49" i="9"/>
  <c r="F76" i="9"/>
  <c r="E86" i="9"/>
  <c r="F90" i="9"/>
  <c r="F33" i="10"/>
  <c r="F41" i="10"/>
  <c r="F49" i="10"/>
  <c r="F76" i="10"/>
  <c r="F90" i="10"/>
  <c r="F23" i="7"/>
  <c r="H25" i="7"/>
  <c r="H22" i="7" s="1"/>
  <c r="H68" i="7"/>
  <c r="H66" i="7" s="1"/>
  <c r="F83" i="7"/>
  <c r="J25" i="8"/>
  <c r="J22" i="8" s="1"/>
  <c r="H39" i="8"/>
  <c r="H38" i="8" s="1"/>
  <c r="F43" i="8"/>
  <c r="F51" i="8"/>
  <c r="F54" i="8"/>
  <c r="H68" i="8"/>
  <c r="F79" i="8"/>
  <c r="F83" i="8"/>
  <c r="I25" i="9"/>
  <c r="I22" i="9" s="1"/>
  <c r="F31" i="9"/>
  <c r="H39" i="9"/>
  <c r="H38" i="9" s="1"/>
  <c r="F46" i="9"/>
  <c r="H56" i="9"/>
  <c r="F70" i="9"/>
  <c r="I77" i="9"/>
  <c r="I86" i="9"/>
  <c r="F23" i="10"/>
  <c r="I25" i="10"/>
  <c r="I22" i="10" s="1"/>
  <c r="H39" i="10"/>
  <c r="H38" i="10" s="1"/>
  <c r="J56" i="10"/>
  <c r="F71" i="10"/>
  <c r="F78" i="10"/>
  <c r="F85" i="10"/>
  <c r="F89" i="10"/>
  <c r="F31" i="7"/>
  <c r="F37" i="7"/>
  <c r="H38" i="7"/>
  <c r="H64" i="7" s="1"/>
  <c r="F43" i="7"/>
  <c r="F51" i="7"/>
  <c r="F54" i="7"/>
  <c r="F58" i="7"/>
  <c r="F71" i="7"/>
  <c r="F74" i="7"/>
  <c r="F96" i="7"/>
  <c r="F28" i="8"/>
  <c r="F42" i="8"/>
  <c r="F45" i="8"/>
  <c r="E56" i="8"/>
  <c r="I56" i="8"/>
  <c r="I68" i="8"/>
  <c r="F71" i="8"/>
  <c r="F87" i="8"/>
  <c r="F90" i="8"/>
  <c r="F96" i="8"/>
  <c r="J25" i="9"/>
  <c r="J22" i="9" s="1"/>
  <c r="H25" i="9"/>
  <c r="H22" i="9" s="1"/>
  <c r="F36" i="9"/>
  <c r="F43" i="9"/>
  <c r="F55" i="9"/>
  <c r="F59" i="9"/>
  <c r="J77" i="9"/>
  <c r="F92" i="9"/>
  <c r="F28" i="10"/>
  <c r="F31" i="10"/>
  <c r="F51" i="10"/>
  <c r="F55" i="10"/>
  <c r="F59" i="10"/>
  <c r="J68" i="10"/>
  <c r="I77" i="10"/>
  <c r="F92" i="10"/>
  <c r="F28" i="7"/>
  <c r="J25" i="7"/>
  <c r="J22" i="7" s="1"/>
  <c r="F42" i="7"/>
  <c r="F45" i="7"/>
  <c r="J68" i="7"/>
  <c r="F78" i="7"/>
  <c r="F87" i="7"/>
  <c r="F86" i="7" s="1"/>
  <c r="F90" i="7"/>
  <c r="F27" i="8"/>
  <c r="F30" i="8"/>
  <c r="G56" i="8"/>
  <c r="J56" i="8"/>
  <c r="J68" i="8"/>
  <c r="F74" i="8"/>
  <c r="F75" i="8"/>
  <c r="F78" i="8"/>
  <c r="H86" i="8"/>
  <c r="F28" i="9"/>
  <c r="F33" i="9"/>
  <c r="F42" i="9"/>
  <c r="J56" i="9"/>
  <c r="E77" i="9"/>
  <c r="F84" i="9"/>
  <c r="F95" i="9"/>
  <c r="J25" i="10"/>
  <c r="H25" i="10"/>
  <c r="H22" i="10" s="1"/>
  <c r="F36" i="10"/>
  <c r="F42" i="10"/>
  <c r="F39" i="10" s="1"/>
  <c r="F54" i="10"/>
  <c r="F58" i="10"/>
  <c r="F73" i="10"/>
  <c r="J77" i="10"/>
  <c r="F91" i="10"/>
  <c r="I25" i="7"/>
  <c r="I22" i="7" s="1"/>
  <c r="I56" i="7"/>
  <c r="F82" i="7"/>
  <c r="I38" i="8"/>
  <c r="I64" i="8" s="1"/>
  <c r="F50" i="8"/>
  <c r="F53" i="8"/>
  <c r="H77" i="8"/>
  <c r="F82" i="8"/>
  <c r="F92" i="8"/>
  <c r="F27" i="9"/>
  <c r="F51" i="9"/>
  <c r="G68" i="9"/>
  <c r="F75" i="9"/>
  <c r="F79" i="9"/>
  <c r="F88" i="9"/>
  <c r="F70" i="10"/>
  <c r="F27" i="7"/>
  <c r="F30" i="7"/>
  <c r="I39" i="7"/>
  <c r="I38" i="7" s="1"/>
  <c r="F47" i="7"/>
  <c r="F50" i="7"/>
  <c r="F53" i="7"/>
  <c r="J56" i="7"/>
  <c r="F70" i="7"/>
  <c r="I77" i="7"/>
  <c r="I66" i="7" s="1"/>
  <c r="F92" i="7"/>
  <c r="F95" i="7"/>
  <c r="G39" i="8"/>
  <c r="G38" i="8" s="1"/>
  <c r="F59" i="8"/>
  <c r="F70" i="8"/>
  <c r="I77" i="8"/>
  <c r="F95" i="8"/>
  <c r="E25" i="9"/>
  <c r="E22" i="9" s="1"/>
  <c r="F54" i="9"/>
  <c r="F58" i="9"/>
  <c r="H68" i="9"/>
  <c r="F91" i="9"/>
  <c r="F27" i="10"/>
  <c r="F44" i="10"/>
  <c r="F47" i="10"/>
  <c r="F50" i="10"/>
  <c r="F57" i="10"/>
  <c r="F62" i="10"/>
  <c r="F75" i="10"/>
  <c r="F79" i="10"/>
  <c r="F84" i="10"/>
  <c r="F88" i="10"/>
  <c r="J38" i="7"/>
  <c r="J64" i="7" s="1"/>
  <c r="G38" i="7"/>
  <c r="G64" i="7" s="1"/>
  <c r="F73" i="7"/>
  <c r="F84" i="7"/>
  <c r="F29" i="9"/>
  <c r="E38" i="9"/>
  <c r="F62" i="9"/>
  <c r="I68" i="9"/>
  <c r="F71" i="9"/>
  <c r="F83" i="9"/>
  <c r="E22" i="10"/>
  <c r="E64" i="10" s="1"/>
  <c r="J38" i="10"/>
  <c r="F60" i="10"/>
  <c r="I68" i="10"/>
  <c r="F83" i="10"/>
  <c r="F87" i="10"/>
  <c r="F86" i="10" s="1"/>
  <c r="F93" i="10"/>
  <c r="G25" i="8"/>
  <c r="G22" i="8" s="1"/>
  <c r="F55" i="8"/>
  <c r="F84" i="8"/>
  <c r="F32" i="7"/>
  <c r="E39" i="7"/>
  <c r="E38" i="7" s="1"/>
  <c r="E64" i="7" s="1"/>
  <c r="F55" i="7"/>
  <c r="F75" i="7"/>
  <c r="E77" i="7"/>
  <c r="E66" i="7" s="1"/>
  <c r="H25" i="8"/>
  <c r="H22" i="8" s="1"/>
  <c r="F32" i="8"/>
  <c r="F46" i="8"/>
  <c r="F49" i="8"/>
  <c r="F69" i="8"/>
  <c r="E77" i="8"/>
  <c r="F88" i="8"/>
  <c r="F91" i="8"/>
  <c r="F40" i="9"/>
  <c r="F50" i="9"/>
  <c r="F57" i="9"/>
  <c r="I56" i="9"/>
  <c r="J68" i="9"/>
  <c r="F74" i="9"/>
  <c r="F87" i="9"/>
  <c r="F86" i="9" s="1"/>
  <c r="F29" i="10"/>
  <c r="F32" i="10"/>
  <c r="H56" i="10"/>
  <c r="G68" i="10"/>
  <c r="E77" i="10"/>
  <c r="H86" i="10"/>
  <c r="F96" i="10"/>
  <c r="J22" i="10"/>
  <c r="F69" i="10"/>
  <c r="H77" i="10"/>
  <c r="G86" i="10"/>
  <c r="G66" i="10" s="1"/>
  <c r="G25" i="10"/>
  <c r="G22" i="10" s="1"/>
  <c r="G39" i="10"/>
  <c r="G38" i="10" s="1"/>
  <c r="H77" i="9"/>
  <c r="G86" i="9"/>
  <c r="G25" i="9"/>
  <c r="G22" i="9" s="1"/>
  <c r="G64" i="9" s="1"/>
  <c r="G77" i="9"/>
  <c r="F26" i="8"/>
  <c r="F41" i="8"/>
  <c r="F57" i="8"/>
  <c r="G77" i="8"/>
  <c r="G86" i="8"/>
  <c r="G66" i="8" s="1"/>
  <c r="F23" i="8"/>
  <c r="F22" i="7"/>
  <c r="J66" i="7"/>
  <c r="F69" i="7"/>
  <c r="F26" i="7"/>
  <c r="F25" i="7" s="1"/>
  <c r="F41" i="7"/>
  <c r="F57" i="7"/>
  <c r="G77" i="7"/>
  <c r="F96" i="6"/>
  <c r="F90" i="6"/>
  <c r="J86" i="6"/>
  <c r="E86" i="6"/>
  <c r="F81" i="6"/>
  <c r="F76" i="6"/>
  <c r="G68" i="6"/>
  <c r="F67" i="6"/>
  <c r="F62" i="6"/>
  <c r="F61" i="6"/>
  <c r="H56" i="6"/>
  <c r="I56" i="6"/>
  <c r="F49" i="6"/>
  <c r="F45" i="6"/>
  <c r="F44" i="6"/>
  <c r="F41" i="6"/>
  <c r="E39" i="6"/>
  <c r="E38" i="6" s="1"/>
  <c r="F37" i="6"/>
  <c r="F35" i="6"/>
  <c r="F34" i="6"/>
  <c r="F30" i="6"/>
  <c r="F24" i="6"/>
  <c r="B8" i="6"/>
  <c r="E66" i="9" l="1"/>
  <c r="J66" i="8"/>
  <c r="F38" i="10"/>
  <c r="F25" i="10"/>
  <c r="F22" i="10" s="1"/>
  <c r="F25" i="9"/>
  <c r="F22" i="9" s="1"/>
  <c r="F39" i="8"/>
  <c r="F38" i="8" s="1"/>
  <c r="H66" i="10"/>
  <c r="F39" i="9"/>
  <c r="E66" i="10"/>
  <c r="E105" i="10" s="1"/>
  <c r="I66" i="10"/>
  <c r="I64" i="10"/>
  <c r="F56" i="9"/>
  <c r="E64" i="9"/>
  <c r="E105" i="9" s="1"/>
  <c r="H66" i="9"/>
  <c r="I64" i="9"/>
  <c r="E64" i="8"/>
  <c r="H64" i="8"/>
  <c r="F56" i="8"/>
  <c r="G64" i="8"/>
  <c r="G105" i="8" s="1"/>
  <c r="E66" i="8"/>
  <c r="F79" i="6"/>
  <c r="F68" i="10"/>
  <c r="F40" i="6"/>
  <c r="F75" i="6"/>
  <c r="G66" i="7"/>
  <c r="J66" i="10"/>
  <c r="F86" i="8"/>
  <c r="F29" i="6"/>
  <c r="F48" i="6"/>
  <c r="F57" i="6"/>
  <c r="E68" i="6"/>
  <c r="F72" i="6"/>
  <c r="E65" i="10"/>
  <c r="I64" i="7"/>
  <c r="I66" i="8"/>
  <c r="I105" i="8" s="1"/>
  <c r="H25" i="6"/>
  <c r="F77" i="9"/>
  <c r="F28" i="6"/>
  <c r="F47" i="6"/>
  <c r="F53" i="6"/>
  <c r="H68" i="6"/>
  <c r="F85" i="6"/>
  <c r="F89" i="6"/>
  <c r="F68" i="9"/>
  <c r="H64" i="10"/>
  <c r="F77" i="8"/>
  <c r="F82" i="6"/>
  <c r="F23" i="6"/>
  <c r="F36" i="6"/>
  <c r="F33" i="6"/>
  <c r="G39" i="6"/>
  <c r="F52" i="6"/>
  <c r="F63" i="6"/>
  <c r="F80" i="6"/>
  <c r="F94" i="6"/>
  <c r="F68" i="7"/>
  <c r="F54" i="6"/>
  <c r="F58" i="6"/>
  <c r="F73" i="6"/>
  <c r="F93" i="6"/>
  <c r="F25" i="8"/>
  <c r="F22" i="8" s="1"/>
  <c r="F26" i="6"/>
  <c r="G25" i="6"/>
  <c r="G22" i="6" s="1"/>
  <c r="F32" i="6"/>
  <c r="I39" i="6"/>
  <c r="F51" i="6"/>
  <c r="J56" i="6"/>
  <c r="F69" i="6"/>
  <c r="I68" i="6"/>
  <c r="F84" i="6"/>
  <c r="F88" i="6"/>
  <c r="F91" i="6"/>
  <c r="F56" i="10"/>
  <c r="F50" i="6"/>
  <c r="E56" i="6"/>
  <c r="F71" i="6"/>
  <c r="F83" i="6"/>
  <c r="F87" i="6"/>
  <c r="J66" i="9"/>
  <c r="F68" i="8"/>
  <c r="I66" i="9"/>
  <c r="I105" i="9" s="1"/>
  <c r="J64" i="9"/>
  <c r="H64" i="9"/>
  <c r="F77" i="10"/>
  <c r="H66" i="8"/>
  <c r="J64" i="8"/>
  <c r="F31" i="6"/>
  <c r="F60" i="6"/>
  <c r="J68" i="6"/>
  <c r="F74" i="6"/>
  <c r="F78" i="6"/>
  <c r="H86" i="6"/>
  <c r="G66" i="9"/>
  <c r="G65" i="9" s="1"/>
  <c r="F27" i="6"/>
  <c r="I25" i="6"/>
  <c r="I22" i="6" s="1"/>
  <c r="H39" i="6"/>
  <c r="H38" i="6" s="1"/>
  <c r="F46" i="6"/>
  <c r="G56" i="6"/>
  <c r="H77" i="6"/>
  <c r="E77" i="6"/>
  <c r="I86" i="6"/>
  <c r="F92" i="6"/>
  <c r="F95" i="6"/>
  <c r="E25" i="6"/>
  <c r="E22" i="6" s="1"/>
  <c r="J25" i="6"/>
  <c r="J22" i="6" s="1"/>
  <c r="F55" i="6"/>
  <c r="F70" i="6"/>
  <c r="I77" i="6"/>
  <c r="F56" i="7"/>
  <c r="J64" i="10"/>
  <c r="J65" i="10" s="1"/>
  <c r="F59" i="6"/>
  <c r="J77" i="6"/>
  <c r="F39" i="7"/>
  <c r="F38" i="7" s="1"/>
  <c r="F38" i="9"/>
  <c r="F77" i="7"/>
  <c r="F66" i="7" s="1"/>
  <c r="H65" i="10"/>
  <c r="H105" i="10"/>
  <c r="G64" i="10"/>
  <c r="E65" i="9"/>
  <c r="E65" i="8"/>
  <c r="E105" i="8"/>
  <c r="H65" i="7"/>
  <c r="H105" i="7"/>
  <c r="J65" i="7"/>
  <c r="J105" i="7"/>
  <c r="I105" i="7"/>
  <c r="I65" i="7"/>
  <c r="G65" i="7"/>
  <c r="G105" i="7"/>
  <c r="E65" i="7"/>
  <c r="E105" i="7"/>
  <c r="H22" i="6"/>
  <c r="G86" i="6"/>
  <c r="G77" i="6"/>
  <c r="G43" i="6" l="1"/>
  <c r="E64" i="6"/>
  <c r="E105" i="6" s="1"/>
  <c r="J42" i="6"/>
  <c r="I43" i="6"/>
  <c r="I38" i="6" s="1"/>
  <c r="I64" i="6" s="1"/>
  <c r="I105" i="6" s="1"/>
  <c r="G38" i="6"/>
  <c r="G64" i="6" s="1"/>
  <c r="E66" i="6"/>
  <c r="E65" i="6" s="1"/>
  <c r="J105" i="8"/>
  <c r="F66" i="9"/>
  <c r="H64" i="6"/>
  <c r="I65" i="10"/>
  <c r="F66" i="8"/>
  <c r="F105" i="8" s="1"/>
  <c r="I66" i="6"/>
  <c r="F64" i="8"/>
  <c r="I105" i="10"/>
  <c r="F66" i="10"/>
  <c r="F64" i="9"/>
  <c r="F105" i="9" s="1"/>
  <c r="G65" i="8"/>
  <c r="F86" i="6"/>
  <c r="F25" i="6"/>
  <c r="F22" i="6" s="1"/>
  <c r="F77" i="6"/>
  <c r="J66" i="6"/>
  <c r="G66" i="6"/>
  <c r="I65" i="9"/>
  <c r="F64" i="7"/>
  <c r="H66" i="6"/>
  <c r="H65" i="6" s="1"/>
  <c r="F68" i="6"/>
  <c r="I65" i="8"/>
  <c r="F56" i="6"/>
  <c r="F64" i="10"/>
  <c r="F65" i="9"/>
  <c r="J65" i="8"/>
  <c r="G105" i="9"/>
  <c r="H65" i="9"/>
  <c r="H105" i="9"/>
  <c r="J65" i="9"/>
  <c r="J105" i="9"/>
  <c r="J105" i="10"/>
  <c r="H65" i="8"/>
  <c r="H105" i="8"/>
  <c r="G65" i="10"/>
  <c r="G105" i="10"/>
  <c r="F65" i="7"/>
  <c r="B105" i="7" s="1"/>
  <c r="F105" i="7"/>
  <c r="K25" i="7"/>
  <c r="K22" i="7" s="1"/>
  <c r="L25" i="7"/>
  <c r="L22" i="7" s="1"/>
  <c r="M25" i="7"/>
  <c r="M22" i="7" s="1"/>
  <c r="M64"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L66" i="6" s="1"/>
  <c r="K69" i="6"/>
  <c r="M68" i="6"/>
  <c r="M66" i="6" s="1"/>
  <c r="K68" i="6"/>
  <c r="K66" i="6" s="1"/>
  <c r="M56" i="6"/>
  <c r="L56" i="6"/>
  <c r="K56" i="6"/>
  <c r="M38" i="6"/>
  <c r="L38" i="6"/>
  <c r="K38" i="6"/>
  <c r="M25" i="6"/>
  <c r="M22" i="6" s="1"/>
  <c r="M64" i="6" s="1"/>
  <c r="L25" i="6"/>
  <c r="L22" i="6" s="1"/>
  <c r="L64" i="6" s="1"/>
  <c r="K25" i="6"/>
  <c r="K22" i="6"/>
  <c r="F43" i="6" l="1"/>
  <c r="J39" i="6"/>
  <c r="J38" i="6" s="1"/>
  <c r="J64" i="6" s="1"/>
  <c r="J65" i="6" s="1"/>
  <c r="F42" i="6"/>
  <c r="F39" i="6" s="1"/>
  <c r="F38" i="6" s="1"/>
  <c r="J105" i="6"/>
  <c r="F66" i="6"/>
  <c r="F65" i="8"/>
  <c r="B105" i="8" s="1"/>
  <c r="I65" i="6"/>
  <c r="B105" i="9"/>
  <c r="F105" i="10"/>
  <c r="G65" i="6"/>
  <c r="F65" i="10"/>
  <c r="B65" i="10" s="1"/>
  <c r="B65" i="9"/>
  <c r="G105" i="6"/>
  <c r="H105" i="6"/>
  <c r="F64" i="6"/>
  <c r="F105" i="6" s="1"/>
  <c r="K64" i="6"/>
  <c r="K65" i="6" s="1"/>
  <c r="L66" i="7"/>
  <c r="K66" i="7"/>
  <c r="L64" i="7"/>
  <c r="K64" i="7"/>
  <c r="B105" i="10"/>
  <c r="B65" i="7"/>
  <c r="B65" i="8"/>
  <c r="M65" i="7"/>
  <c r="L65" i="7"/>
  <c r="K65" i="7"/>
  <c r="L65" i="6"/>
  <c r="M65" i="6"/>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L25" i="10"/>
  <c r="L22" i="10" s="1"/>
  <c r="K25" i="10"/>
  <c r="K22" i="10" s="1"/>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L69" i="9"/>
  <c r="L68" i="9" s="1"/>
  <c r="K69" i="9"/>
  <c r="K68" i="9" s="1"/>
  <c r="M56" i="9"/>
  <c r="L56" i="9"/>
  <c r="K56" i="9"/>
  <c r="M38" i="9"/>
  <c r="L38" i="9"/>
  <c r="K38" i="9"/>
  <c r="M25" i="9"/>
  <c r="M22" i="9" s="1"/>
  <c r="L25" i="9"/>
  <c r="K25" i="9"/>
  <c r="K22" i="9" s="1"/>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K69" i="8"/>
  <c r="M68" i="8"/>
  <c r="K68" i="8"/>
  <c r="K66" i="8"/>
  <c r="M56" i="8"/>
  <c r="L56" i="8"/>
  <c r="K56" i="8"/>
  <c r="M38" i="8"/>
  <c r="L38" i="8"/>
  <c r="K38" i="8"/>
  <c r="M25" i="8"/>
  <c r="M22" i="8" s="1"/>
  <c r="M64" i="8" s="1"/>
  <c r="L25" i="8"/>
  <c r="L22" i="8" s="1"/>
  <c r="K25" i="8"/>
  <c r="K22" i="8" s="1"/>
  <c r="K64" i="8" s="1"/>
  <c r="F65" i="6" l="1"/>
  <c r="B65" i="6" s="1"/>
  <c r="M65" i="10"/>
  <c r="K66" i="9"/>
  <c r="K65" i="9" s="1"/>
  <c r="M66" i="8"/>
  <c r="M65" i="8" s="1"/>
  <c r="K64" i="9"/>
  <c r="L66" i="8"/>
  <c r="L66" i="9"/>
  <c r="K64" i="10"/>
  <c r="K65" i="10" s="1"/>
  <c r="L64" i="10"/>
  <c r="L65" i="10" s="1"/>
  <c r="L65" i="9"/>
  <c r="M64" i="9"/>
  <c r="M66" i="9"/>
  <c r="K65" i="8"/>
  <c r="L64" i="8"/>
  <c r="B105" i="6" l="1"/>
  <c r="M65" i="9"/>
  <c r="L6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<sst xmlns="http://schemas.openxmlformats.org/spreadsheetml/2006/main" count="959" uniqueCount="175">
  <si>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</si>
  <si>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</si>
  <si>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</si>
  <si>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</si>
  <si>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</si>
  <si>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</si>
  <si>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</si>
  <si>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</si>
  <si>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</si>
  <si>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</si>
  <si>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</si>
  <si>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</si>
  <si>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</si>
  <si>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</si>
  <si>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</si>
  <si>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</si>
  <si>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</si>
  <si>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</si>
  <si>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</si>
  <si>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</si>
  <si>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</si>
  <si>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</si>
  <si>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</si>
  <si>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</si>
  <si>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</si>
  <si>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</si>
  <si>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</si>
  <si>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</si>
  <si>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</si>
  <si>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</si>
  <si>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</si>
  <si>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</si>
  <si>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</si>
  <si>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</si>
  <si>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</si>
  <si>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</si>
  <si>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</si>
  <si>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</si>
  <si>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</si>
  <si>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</si>
  <si>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</si>
  <si>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</si>
  <si>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</si>
  <si>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</si>
  <si>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</si>
  <si>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</si>
  <si>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</si>
  <si>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</si>
  <si>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</si>
  <si>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</si>
  <si>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</si>
  <si>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</si>
  <si>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</si>
  <si>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</si>
  <si>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</si>
  <si>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</si>
  <si>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</si>
  <si>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</si>
  <si>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</si>
  <si>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</si>
  <si>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</si>
  <si>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</si>
  <si>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</si>
  <si>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</si>
  <si>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</si>
  <si>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</si>
  <si>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</si>
  <si>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</si>
  <si>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</si>
  <si>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</si>
  <si>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</si>
  <si>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</si>
  <si>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</si>
  <si>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</si>
  <si>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</si>
  <si>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</si>
  <si>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</si>
  <si>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</si>
  <si>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</si>
  <si>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</si>
  <si>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</si>
  <si>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</si>
  <si>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</si>
  <si>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</si>
  <si>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</si>
  <si>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</si>
  <si>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</si>
  <si>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</si>
  <si>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</si>
  <si>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</si>
  <si>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</si>
  <si>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</si>
  <si>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</si>
  <si>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</si>
  <si>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</si>
  <si>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</si>
  <si>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</si>
  <si>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</si>
  <si>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</si>
  <si>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</si>
  <si>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</si>
  <si>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</si>
  <si>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</si>
  <si>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</si>
  <si>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</si>
  <si>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</si>
  <si>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</si>
  <si>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</si>
  <si>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</si>
  <si>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</si>
  <si>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</si>
  <si>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</si>
  <si>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</si>
  <si>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</si>
  <si>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</si>
  <si>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</si>
  <si>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</si>
  <si>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</si>
  <si>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</si>
  <si>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</si>
  <si>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</si>
  <si>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</si>
  <si>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</si>
  <si>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</si>
  <si>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</si>
  <si>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</si>
  <si>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</si>
  <si>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</si>
  <si>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</si>
  <si>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</si>
  <si>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</si>
  <si>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</si>
  <si>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</si>
  <si>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</si>
  <si>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</si>
  <si>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</si>
  <si>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</si>
  <si>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</si>
  <si>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</si>
  <si>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</si>
  <si>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</si>
  <si>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</si>
  <si>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</si>
  <si>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</si>
  <si>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</si>
  <si>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</si>
  <si>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</si>
  <si>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</si>
  <si>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</si>
  <si>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</si>
  <si>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</si>
  <si>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</si>
  <si>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</si>
  <si>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</si>
  <si>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</si>
  <si>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</si>
  <si>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</si>
  <si>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</si>
  <si>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</si>
  <si>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</si>
  <si>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</si>
  <si>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</si>
  <si>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</si>
  <si>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</si>
  <si>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</si>
  <si>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</si>
  <si>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</si>
  <si>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</si>
  <si>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</si>
  <si>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</si>
  <si>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</si>
  <si>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</si>
  <si>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</si>
  <si>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2023 г.</t>
  </si>
  <si>
    <t>ОТЧЕТ               2023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</si>
</sst>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2">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84;.01.2023/B1_2023_01_1722_33.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1043;&#1054;&#1044;&#1048;&#1064;&#1053;&#1048;%20&#1054;&#1058;&#1063;&#1045;&#1058;&#1048;\&#1052;&#1045;&#1057;.%20&#1054;&#1058;&#1063;&#1045;&#1058;&#1048;%202023\&#1084;.01.2023\B1_2023_01_1722.xls" TargetMode="External"/><Relationship Id="rId1" Type="http://schemas.openxmlformats.org/officeDocument/2006/relationships/externalLinkPath" Target="&#1084;.01.2023/B1_2023_01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3/&#1084;.01.2023/1722_&#1084;.01.2023%20&#1075;/B1_2023_01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84;.01.2023/B1_2023_01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84;.01.2023/B1_2023_01_172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84;.01.2023/B1_2023_01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44957</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1610000</v>
          </cell>
          <cell r="G74">
            <v>165508</v>
          </cell>
          <cell r="H74">
            <v>0</v>
          </cell>
          <cell r="I74">
            <v>310829</v>
          </cell>
          <cell r="J74">
            <v>0</v>
          </cell>
        </row>
        <row r="77">
          <cell r="E77">
            <v>1500000</v>
          </cell>
          <cell r="G77">
            <v>159183</v>
          </cell>
          <cell r="I77">
            <v>309332</v>
          </cell>
        </row>
        <row r="78">
          <cell r="E78">
            <v>70000</v>
          </cell>
          <cell r="G78">
            <v>4307</v>
          </cell>
          <cell r="I78">
            <v>1062</v>
          </cell>
        </row>
        <row r="79">
          <cell r="E79">
            <v>40000</v>
          </cell>
          <cell r="G79">
            <v>2018</v>
          </cell>
          <cell r="I79">
            <v>435</v>
          </cell>
        </row>
        <row r="90">
          <cell r="E90">
            <v>0</v>
          </cell>
          <cell r="G90">
            <v>0</v>
          </cell>
          <cell r="H90">
            <v>0</v>
          </cell>
          <cell r="I90">
            <v>0</v>
          </cell>
          <cell r="J90">
            <v>0</v>
          </cell>
        </row>
        <row r="94">
          <cell r="E94">
            <v>0</v>
          </cell>
          <cell r="G94">
            <v>0</v>
          </cell>
          <cell r="H94">
            <v>0</v>
          </cell>
          <cell r="I94">
            <v>0</v>
          </cell>
          <cell r="J94">
            <v>0</v>
          </cell>
        </row>
        <row r="106">
          <cell r="E106">
            <v>10000</v>
          </cell>
          <cell r="G106">
            <v>256</v>
          </cell>
          <cell r="H106">
            <v>0</v>
          </cell>
          <cell r="I106">
            <v>63</v>
          </cell>
          <cell r="J106">
            <v>0</v>
          </cell>
        </row>
        <row r="110">
          <cell r="E110">
            <v>-1400</v>
          </cell>
          <cell r="G110">
            <v>-2</v>
          </cell>
          <cell r="H110">
            <v>0</v>
          </cell>
          <cell r="I110">
            <v>-6</v>
          </cell>
          <cell r="J110">
            <v>0</v>
          </cell>
        </row>
        <row r="119">
          <cell r="E119">
            <v>-87100</v>
          </cell>
          <cell r="G119">
            <v>-174</v>
          </cell>
          <cell r="H119">
            <v>0</v>
          </cell>
          <cell r="I119">
            <v>0</v>
          </cell>
          <cell r="J119">
            <v>0</v>
          </cell>
        </row>
        <row r="123">
          <cell r="E123">
            <v>220000</v>
          </cell>
          <cell r="G123">
            <v>2583</v>
          </cell>
          <cell r="H123">
            <v>0</v>
          </cell>
          <cell r="I123">
            <v>1183</v>
          </cell>
          <cell r="J123">
            <v>0</v>
          </cell>
        </row>
        <row r="137">
          <cell r="E137">
            <v>15000</v>
          </cell>
          <cell r="G137">
            <v>13000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9245000</v>
          </cell>
          <cell r="G187">
            <v>604309</v>
          </cell>
          <cell r="H187">
            <v>0</v>
          </cell>
          <cell r="I187">
            <v>37211</v>
          </cell>
          <cell r="J187">
            <v>85164</v>
          </cell>
        </row>
        <row r="190">
          <cell r="E190">
            <v>783000</v>
          </cell>
          <cell r="G190">
            <v>42749</v>
          </cell>
          <cell r="H190">
            <v>0</v>
          </cell>
          <cell r="I190">
            <v>0</v>
          </cell>
          <cell r="J190">
            <v>1984</v>
          </cell>
        </row>
        <row r="196">
          <cell r="E196">
            <v>1728770</v>
          </cell>
          <cell r="G196">
            <v>0</v>
          </cell>
          <cell r="H196">
            <v>0</v>
          </cell>
          <cell r="I196">
            <v>0</v>
          </cell>
          <cell r="J196">
            <v>133576</v>
          </cell>
        </row>
        <row r="204">
          <cell r="E204">
            <v>0</v>
          </cell>
          <cell r="G204">
            <v>0</v>
          </cell>
          <cell r="H204">
            <v>0</v>
          </cell>
          <cell r="I204">
            <v>0</v>
          </cell>
          <cell r="J204">
            <v>0</v>
          </cell>
        </row>
        <row r="205">
          <cell r="E205">
            <v>2663820</v>
          </cell>
          <cell r="G205">
            <v>139370</v>
          </cell>
          <cell r="H205">
            <v>0</v>
          </cell>
          <cell r="I205">
            <v>2816</v>
          </cell>
          <cell r="J205">
            <v>-5</v>
          </cell>
        </row>
        <row r="223">
          <cell r="E223">
            <v>122000</v>
          </cell>
          <cell r="G223">
            <v>251</v>
          </cell>
          <cell r="H223">
            <v>0</v>
          </cell>
          <cell r="I223">
            <v>522</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555180</v>
          </cell>
          <cell r="G256">
            <v>50160</v>
          </cell>
          <cell r="H256">
            <v>0</v>
          </cell>
          <cell r="I256">
            <v>3150</v>
          </cell>
          <cell r="J256">
            <v>0</v>
          </cell>
        </row>
        <row r="257">
          <cell r="E257">
            <v>0</v>
          </cell>
          <cell r="G257">
            <v>0</v>
          </cell>
          <cell r="H257">
            <v>0</v>
          </cell>
          <cell r="I257">
            <v>0</v>
          </cell>
          <cell r="J257">
            <v>0</v>
          </cell>
        </row>
        <row r="258">
          <cell r="E258">
            <v>38000</v>
          </cell>
          <cell r="G258">
            <v>2864</v>
          </cell>
          <cell r="H258">
            <v>0</v>
          </cell>
          <cell r="I258">
            <v>160</v>
          </cell>
          <cell r="J258">
            <v>0</v>
          </cell>
        </row>
        <row r="265">
          <cell r="E265">
            <v>82000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20900</v>
          </cell>
          <cell r="G271">
            <v>390</v>
          </cell>
          <cell r="H271">
            <v>0</v>
          </cell>
          <cell r="I271">
            <v>543</v>
          </cell>
          <cell r="J271">
            <v>0</v>
          </cell>
        </row>
        <row r="272">
          <cell r="E272">
            <v>0</v>
          </cell>
          <cell r="G272">
            <v>0</v>
          </cell>
          <cell r="H272">
            <v>0</v>
          </cell>
          <cell r="I272">
            <v>0</v>
          </cell>
          <cell r="J272">
            <v>0</v>
          </cell>
        </row>
        <row r="275">
          <cell r="E275">
            <v>180000</v>
          </cell>
          <cell r="G275">
            <v>0</v>
          </cell>
          <cell r="H275">
            <v>0</v>
          </cell>
          <cell r="I275">
            <v>0</v>
          </cell>
          <cell r="J275">
            <v>0</v>
          </cell>
        </row>
        <row r="276">
          <cell r="E276">
            <v>513000</v>
          </cell>
          <cell r="G276">
            <v>8710</v>
          </cell>
          <cell r="H276">
            <v>0</v>
          </cell>
          <cell r="I276">
            <v>0</v>
          </cell>
          <cell r="J276">
            <v>0</v>
          </cell>
        </row>
        <row r="284">
          <cell r="E284">
            <v>17500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10682366</v>
          </cell>
          <cell r="G383">
            <v>545663</v>
          </cell>
          <cell r="H383">
            <v>0</v>
          </cell>
          <cell r="I383">
            <v>0</v>
          </cell>
          <cell r="J383">
            <v>0</v>
          </cell>
        </row>
        <row r="388">
          <cell r="E388">
            <v>0</v>
          </cell>
          <cell r="G388">
            <v>0</v>
          </cell>
          <cell r="H388">
            <v>0</v>
          </cell>
          <cell r="I388">
            <v>0</v>
          </cell>
          <cell r="J388">
            <v>0</v>
          </cell>
        </row>
        <row r="391">
          <cell r="E391">
            <v>-400000</v>
          </cell>
          <cell r="G391">
            <v>0</v>
          </cell>
          <cell r="H391">
            <v>0</v>
          </cell>
          <cell r="I391">
            <v>0</v>
          </cell>
          <cell r="J391">
            <v>0</v>
          </cell>
        </row>
        <row r="396">
          <cell r="E396">
            <v>0</v>
          </cell>
          <cell r="G396">
            <v>-2504</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225074</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-2040250</v>
          </cell>
          <cell r="G524">
            <v>-7294</v>
          </cell>
          <cell r="H524">
            <v>3711</v>
          </cell>
          <cell r="I524">
            <v>756</v>
          </cell>
          <cell r="J524">
            <v>-3918</v>
          </cell>
        </row>
        <row r="531">
          <cell r="E531">
            <v>71100</v>
          </cell>
          <cell r="G531">
            <v>0</v>
          </cell>
          <cell r="H531">
            <v>0</v>
          </cell>
          <cell r="I531">
            <v>0</v>
          </cell>
          <cell r="J531">
            <v>-437</v>
          </cell>
        </row>
        <row r="536">
          <cell r="E536">
            <v>0</v>
          </cell>
          <cell r="G536">
            <v>0</v>
          </cell>
          <cell r="H536">
            <v>0</v>
          </cell>
          <cell r="I536">
            <v>0</v>
          </cell>
          <cell r="J536">
            <v>0</v>
          </cell>
        </row>
        <row r="544">
          <cell r="E544">
            <v>6300</v>
          </cell>
          <cell r="G544">
            <v>1333</v>
          </cell>
          <cell r="H544">
            <v>0</v>
          </cell>
          <cell r="I544">
            <v>1712</v>
          </cell>
          <cell r="J544">
            <v>0</v>
          </cell>
        </row>
        <row r="567">
          <cell r="H567">
            <v>0</v>
          </cell>
          <cell r="I567">
            <v>0</v>
          </cell>
          <cell r="J567">
            <v>0</v>
          </cell>
        </row>
        <row r="568">
          <cell r="E568">
            <v>2923866</v>
          </cell>
          <cell r="G568">
            <v>0</v>
          </cell>
          <cell r="H568">
            <v>2923866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-21893</v>
          </cell>
          <cell r="H573">
            <v>0</v>
          </cell>
          <cell r="I573">
            <v>0</v>
          </cell>
          <cell r="J573">
            <v>0</v>
          </cell>
        </row>
        <row r="574">
          <cell r="E574">
            <v>-1298866</v>
          </cell>
          <cell r="G574">
            <v>0</v>
          </cell>
          <cell r="H574">
            <v>-2925275</v>
          </cell>
          <cell r="I574">
            <v>0</v>
          </cell>
          <cell r="J574">
            <v>0</v>
          </cell>
        </row>
        <row r="575">
          <cell r="H575">
            <v>0</v>
          </cell>
          <cell r="I575">
            <v>0</v>
          </cell>
          <cell r="J575">
            <v>0</v>
          </cell>
        </row>
        <row r="576">
          <cell r="G576">
            <v>0</v>
          </cell>
          <cell r="I576">
            <v>0</v>
          </cell>
          <cell r="J576">
            <v>0</v>
          </cell>
        </row>
        <row r="577">
          <cell r="G577">
            <v>0</v>
          </cell>
          <cell r="H577">
            <v>0</v>
          </cell>
          <cell r="I577">
            <v>-81135</v>
          </cell>
          <cell r="J577">
            <v>0</v>
          </cell>
        </row>
        <row r="578">
          <cell r="G578">
            <v>0</v>
          </cell>
          <cell r="H578">
            <v>0</v>
          </cell>
          <cell r="J578">
            <v>0</v>
          </cell>
        </row>
        <row r="579">
          <cell r="G579">
            <v>-23592</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4379553</v>
          </cell>
          <cell r="G587">
            <v>4379553</v>
          </cell>
          <cell r="H587">
            <v>0</v>
          </cell>
          <cell r="I587">
            <v>0</v>
          </cell>
          <cell r="J587">
            <v>0</v>
          </cell>
        </row>
        <row r="588">
          <cell r="H588">
            <v>0</v>
          </cell>
          <cell r="I588">
            <v>0</v>
          </cell>
          <cell r="J588">
            <v>0</v>
          </cell>
        </row>
        <row r="589">
          <cell r="E589">
            <v>-141399</v>
          </cell>
          <cell r="G589">
            <v>-4394936</v>
          </cell>
          <cell r="H589">
            <v>0</v>
          </cell>
          <cell r="I589">
            <v>0</v>
          </cell>
          <cell r="J589">
            <v>0</v>
          </cell>
        </row>
        <row r="590">
          <cell r="H590">
            <v>0</v>
          </cell>
          <cell r="I590">
            <v>0</v>
          </cell>
          <cell r="J590">
            <v>0</v>
          </cell>
        </row>
        <row r="591">
          <cell r="E591">
            <v>0</v>
          </cell>
          <cell r="G591">
            <v>191302</v>
          </cell>
          <cell r="H591">
            <v>-2302</v>
          </cell>
          <cell r="I591">
            <v>-189000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44962</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v>
          </cell>
          <cell r="F9">
            <v>44957</v>
          </cell>
          <cell r="H9">
            <v>45546</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1333</v>
          </cell>
          <cell r="H544">
            <v>0</v>
          </cell>
          <cell r="I544">
            <v>0</v>
          </cell>
          <cell r="J544">
            <v>0</v>
          </cell>
        </row>
        <row r="567">
          <cell r="G567">
            <v>38740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-40073</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44962</v>
          </cell>
          <cell r="E605" t="str">
            <v>032/654331</v>
          </cell>
          <cell r="H605" t="str">
            <v>vani2223@abv.bg</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 xml:space="preserve">Аграрен университет - Пловдив     </v>
          </cell>
          <cell r="F9">
            <v>44957</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-80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34618</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23411</v>
          </cell>
        </row>
        <row r="196">
          <cell r="E196">
            <v>0</v>
          </cell>
          <cell r="G196">
            <v>0</v>
          </cell>
          <cell r="H196">
            <v>0</v>
          </cell>
          <cell r="I196">
            <v>0</v>
          </cell>
          <cell r="J196">
            <v>325</v>
          </cell>
        </row>
        <row r="204">
          <cell r="E204">
            <v>0</v>
          </cell>
          <cell r="G204">
            <v>0</v>
          </cell>
          <cell r="H204">
            <v>0</v>
          </cell>
          <cell r="I204">
            <v>0</v>
          </cell>
          <cell r="J204">
            <v>0</v>
          </cell>
        </row>
        <row r="205">
          <cell r="E205">
            <v>0</v>
          </cell>
          <cell r="G205">
            <v>0</v>
          </cell>
          <cell r="H205">
            <v>0</v>
          </cell>
          <cell r="I205">
            <v>0</v>
          </cell>
          <cell r="J205">
            <v>9394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-775</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-2183</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Мария Механджийска</v>
          </cell>
          <cell r="G603" t="str">
            <v>проф. д-р Христина Янчева</v>
          </cell>
        </row>
        <row r="605">
          <cell r="B605">
            <v>44962</v>
          </cell>
          <cell r="E605" t="str">
            <v>032/</v>
          </cell>
          <cell r="F605" t="str">
            <v>654-420</v>
          </cell>
          <cell r="H605" t="str">
            <v>vani2223@abv.bg</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 xml:space="preserve">Аграрен университет </v>
          </cell>
          <cell r="F9">
            <v>44957</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5444</v>
          </cell>
        </row>
        <row r="190">
          <cell r="E190">
            <v>0</v>
          </cell>
          <cell r="G190">
            <v>0</v>
          </cell>
          <cell r="H190">
            <v>0</v>
          </cell>
          <cell r="I190">
            <v>0</v>
          </cell>
          <cell r="J190">
            <v>2941</v>
          </cell>
        </row>
        <row r="196">
          <cell r="E196">
            <v>0</v>
          </cell>
          <cell r="G196">
            <v>0</v>
          </cell>
          <cell r="H196">
            <v>0</v>
          </cell>
          <cell r="I196">
            <v>0</v>
          </cell>
          <cell r="J196">
            <v>607</v>
          </cell>
        </row>
        <row r="204">
          <cell r="E204">
            <v>0</v>
          </cell>
          <cell r="G204">
            <v>0</v>
          </cell>
          <cell r="H204">
            <v>0</v>
          </cell>
          <cell r="I204">
            <v>0</v>
          </cell>
          <cell r="J204">
            <v>0</v>
          </cell>
        </row>
        <row r="205">
          <cell r="E205">
            <v>0</v>
          </cell>
          <cell r="G205">
            <v>0</v>
          </cell>
          <cell r="H205">
            <v>0</v>
          </cell>
          <cell r="I205">
            <v>0</v>
          </cell>
          <cell r="J205">
            <v>17</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9600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9681</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8928</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44962</v>
          </cell>
          <cell r="E605" t="str">
            <v>032/654331</v>
          </cell>
          <cell r="H605" t="str">
            <v>vani2223@abv.bg</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 Пловдив</v>
          </cell>
          <cell r="F9">
            <v>44957</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2740</v>
          </cell>
        </row>
        <row r="190">
          <cell r="E190">
            <v>0</v>
          </cell>
          <cell r="G190">
            <v>0</v>
          </cell>
          <cell r="H190">
            <v>0</v>
          </cell>
          <cell r="I190">
            <v>0</v>
          </cell>
          <cell r="J190">
            <v>0</v>
          </cell>
        </row>
        <row r="196">
          <cell r="E196">
            <v>0</v>
          </cell>
          <cell r="G196">
            <v>0</v>
          </cell>
          <cell r="H196">
            <v>0</v>
          </cell>
          <cell r="I196">
            <v>0</v>
          </cell>
          <cell r="J196">
            <v>201</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2504</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437</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44962</v>
          </cell>
          <cell r="E605" t="str">
            <v>032/654331</v>
          </cell>
          <cell r="H605" t="str">
            <v>vani2223@abv.bg</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B109" sqref="B109"/>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 Пловдив</v>
      </c>
      <c r="C11" s="11"/>
      <c r="D11" s="11"/>
      <c r="E11" s="12" t="s">
        <v>0</v>
      </c>
      <c r="F11" s="34">
        <f>[2]OTCHET!F9</f>
        <v>44957</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1766500</v>
      </c>
      <c r="F22" s="87">
        <f t="shared" si="0"/>
        <v>493240</v>
      </c>
      <c r="G22" s="88">
        <f t="shared" si="0"/>
        <v>181171</v>
      </c>
      <c r="H22" s="89">
        <f t="shared" si="0"/>
        <v>0</v>
      </c>
      <c r="I22" s="89">
        <f t="shared" si="0"/>
        <v>312069</v>
      </c>
      <c r="J22" s="90">
        <f t="shared" si="0"/>
        <v>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1751500</v>
      </c>
      <c r="F25" s="102">
        <f>+F26+F30+F31+F32+F33</f>
        <v>480240</v>
      </c>
      <c r="G25" s="103">
        <f t="shared" ref="G25" si="2">+G26+G30+G31+G32+G33</f>
        <v>168171</v>
      </c>
      <c r="H25" s="104">
        <f>+H26+H30+H31+H32+H33</f>
        <v>0</v>
      </c>
      <c r="I25" s="104">
        <f>+I26+I30+I31+I32+I33</f>
        <v>312069</v>
      </c>
      <c r="J25" s="105">
        <f>+J26+J30+J31+J32+J33</f>
        <v>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1610000</v>
      </c>
      <c r="F26" s="107">
        <f t="shared" si="1"/>
        <v>476337</v>
      </c>
      <c r="G26" s="108">
        <f>[2]OTCHET!G74</f>
        <v>165508</v>
      </c>
      <c r="H26" s="109">
        <f>[2]OTCHET!H74</f>
        <v>0</v>
      </c>
      <c r="I26" s="109">
        <f>[2]OTCHET!I74</f>
        <v>310829</v>
      </c>
      <c r="J26" s="110">
        <f>[2]OTCHET!J74</f>
        <v>0</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1500000</v>
      </c>
      <c r="F28" s="119">
        <f t="shared" si="1"/>
        <v>468515</v>
      </c>
      <c r="G28" s="120">
        <f>[2]OTCHET!G77</f>
        <v>159183</v>
      </c>
      <c r="H28" s="121">
        <f>[2]OTCHET!H77</f>
        <v>0</v>
      </c>
      <c r="I28" s="121">
        <f>[2]OTCHET!I77</f>
        <v>309332</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110000</v>
      </c>
      <c r="F29" s="125">
        <f t="shared" si="1"/>
        <v>7822</v>
      </c>
      <c r="G29" s="126">
        <f>+[2]OTCHET!G78+[2]OTCHET!G79</f>
        <v>6325</v>
      </c>
      <c r="H29" s="127">
        <f>+[2]OTCHET!H78+[2]OTCHET!H79</f>
        <v>0</v>
      </c>
      <c r="I29" s="127">
        <f>+[2]OTCHET!I78+[2]OTCHET!I79</f>
        <v>1497</v>
      </c>
      <c r="J29" s="128">
        <f>+[2]OTCHET!J78+[2]OTCHET!J79</f>
        <v>0</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10000</v>
      </c>
      <c r="F31" s="135">
        <f t="shared" si="1"/>
        <v>319</v>
      </c>
      <c r="G31" s="136">
        <f>[2]OTCHET!G106</f>
        <v>256</v>
      </c>
      <c r="H31" s="137">
        <f>[2]OTCHET!H106</f>
        <v>0</v>
      </c>
      <c r="I31" s="137">
        <f>[2]OTCHET!I106</f>
        <v>63</v>
      </c>
      <c r="J31" s="138">
        <f>[2]OTCHET!J106</f>
        <v>0</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-88500</v>
      </c>
      <c r="F32" s="135">
        <f t="shared" si="1"/>
        <v>-182</v>
      </c>
      <c r="G32" s="136">
        <f>[2]OTCHET!G110+[2]OTCHET!G119+[2]OTCHET!G135+[2]OTCHET!G136</f>
        <v>-176</v>
      </c>
      <c r="H32" s="137">
        <f>[2]OTCHET!H110+[2]OTCHET!H119+[2]OTCHET!H135+[2]OTCHET!H136</f>
        <v>0</v>
      </c>
      <c r="I32" s="137">
        <f>[2]OTCHET!I110+[2]OTCHET!I119+[2]OTCHET!I135+[2]OTCHET!I136</f>
        <v>-6</v>
      </c>
      <c r="J32" s="138">
        <f>[2]OTCHET!J110+[2]OTCHET!J119+[2]OTCHET!J135+[2]OTCHET!J136</f>
        <v>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220000</v>
      </c>
      <c r="F33" s="97">
        <f t="shared" si="1"/>
        <v>3766</v>
      </c>
      <c r="G33" s="98">
        <f>[2]OTCHET!G123</f>
        <v>2583</v>
      </c>
      <c r="H33" s="99">
        <f>[2]OTCHET!H123</f>
        <v>0</v>
      </c>
      <c r="I33" s="99">
        <f>[2]OTCHET!I123</f>
        <v>1183</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15000</v>
      </c>
      <c r="F36" s="153">
        <f t="shared" si="1"/>
        <v>13000</v>
      </c>
      <c r="G36" s="154">
        <f>+[2]OTCHET!G137</f>
        <v>13000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15949170</v>
      </c>
      <c r="F38" s="165">
        <f t="shared" si="4"/>
        <v>1113924</v>
      </c>
      <c r="G38" s="166">
        <f t="shared" si="4"/>
        <v>848803</v>
      </c>
      <c r="H38" s="167">
        <f t="shared" si="4"/>
        <v>0</v>
      </c>
      <c r="I38" s="167">
        <f t="shared" si="4"/>
        <v>44402</v>
      </c>
      <c r="J38" s="168">
        <f t="shared" si="4"/>
        <v>220719</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11756770</v>
      </c>
      <c r="F39" s="171">
        <f t="shared" si="5"/>
        <v>904993</v>
      </c>
      <c r="G39" s="172">
        <f t="shared" si="5"/>
        <v>647058</v>
      </c>
      <c r="H39" s="173">
        <f t="shared" si="5"/>
        <v>0</v>
      </c>
      <c r="I39" s="173">
        <f t="shared" si="5"/>
        <v>37211</v>
      </c>
      <c r="J39" s="174">
        <f t="shared" si="5"/>
        <v>220724</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9245000</v>
      </c>
      <c r="F40" s="48">
        <f t="shared" si="1"/>
        <v>726684</v>
      </c>
      <c r="G40" s="45">
        <f>[2]OTCHET!G187</f>
        <v>604309</v>
      </c>
      <c r="H40" s="39">
        <f>[2]OTCHET!H187</f>
        <v>0</v>
      </c>
      <c r="I40" s="39">
        <f>[2]OTCHET!I187</f>
        <v>37211</v>
      </c>
      <c r="J40" s="40">
        <f>[2]OTCHET!J187</f>
        <v>85164</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783000</v>
      </c>
      <c r="F41" s="49">
        <f t="shared" si="1"/>
        <v>44733</v>
      </c>
      <c r="G41" s="46">
        <f>[2]OTCHET!G190</f>
        <v>42749</v>
      </c>
      <c r="H41" s="41">
        <f>[2]OTCHET!H190</f>
        <v>0</v>
      </c>
      <c r="I41" s="41">
        <f>[2]OTCHET!I190</f>
        <v>0</v>
      </c>
      <c r="J41" s="42">
        <f>[2]OTCHET!J190</f>
        <v>1984</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1728770</v>
      </c>
      <c r="F42" s="50">
        <f t="shared" si="1"/>
        <v>133576</v>
      </c>
      <c r="G42" s="47">
        <f>+[2]OTCHET!G196+[2]OTCHET!G204</f>
        <v>0</v>
      </c>
      <c r="H42" s="43">
        <f>+[2]OTCHET!H196+[2]OTCHET!H204</f>
        <v>0</v>
      </c>
      <c r="I42" s="43">
        <f>+[2]OTCHET!I196+[2]OTCHET!I204</f>
        <v>0</v>
      </c>
      <c r="J42" s="44">
        <f>+[2]OTCHET!J196+[2]OTCHET!J204</f>
        <v>133576</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+[2]OTCHET!E205+[2]OTCHET!E223+[2]OTCHET!E271</f>
        <v>2806720</v>
      </c>
      <c r="F43" s="186">
        <f t="shared" si="1"/>
        <v>143887</v>
      </c>
      <c r="G43" s="187">
        <f>+[2]OTCHET!G205+[2]OTCHET!G223+[2]OTCHET!G271</f>
        <v>140011</v>
      </c>
      <c r="H43" s="188">
        <f>+[2]OTCHET!H205+[2]OTCHET!H223+[2]OTCHET!H271</f>
        <v>0</v>
      </c>
      <c r="I43" s="188">
        <f>+[2]OTCHET!I205+[2]OTCHET!I223+[2]OTCHET!I271</f>
        <v>3881</v>
      </c>
      <c r="J43" s="189">
        <f>+[2]OTCHET!J205+[2]OTCHET!J223+[2]OTCHET!J271</f>
        <v>-5</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+[2]OTCHET!E255+[2]OTCHET!E256+[2]OTCHET!E257+[2]OTCHET!E258</f>
        <v>593180</v>
      </c>
      <c r="F46" s="186">
        <f t="shared" si="1"/>
        <v>56334</v>
      </c>
      <c r="G46" s="187">
        <f>+[2]OTCHET!G255+[2]OTCHET!G256+[2]OTCHET!G257+[2]OTCHET!G258</f>
        <v>53024</v>
      </c>
      <c r="H46" s="188">
        <f>+[2]OTCHET!H255+[2]OTCHET!H256+[2]OTCHET!H257+[2]OTCHET!H258</f>
        <v>0</v>
      </c>
      <c r="I46" s="188">
        <f>+[2]OTCHET!I255+[2]OTCHET!I256+[2]OTCHET!I257+[2]OTCHET!I258</f>
        <v>3310</v>
      </c>
      <c r="J46" s="189">
        <f>+[2]OTCHET!J255+[2]OTCHET!J256+[2]OTCHET!J257+[2]OTCHET!J258</f>
        <v>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+[2]OTCHET!E256</f>
        <v>555180</v>
      </c>
      <c r="F47" s="192">
        <f t="shared" si="1"/>
        <v>53310</v>
      </c>
      <c r="G47" s="193">
        <f>+[2]OTCHET!G256</f>
        <v>50160</v>
      </c>
      <c r="H47" s="194">
        <f>+[2]OTCHET!H256</f>
        <v>0</v>
      </c>
      <c r="I47" s="19">
        <f>+[2]OTCHET!I256</f>
        <v>3150</v>
      </c>
      <c r="J47" s="195">
        <f>+[2]OTCHET!J256</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+[2]OTCHET!E265+[2]OTCHET!E269+[2]OTCHET!E270</f>
        <v>82000</v>
      </c>
      <c r="F48" s="135">
        <f t="shared" si="1"/>
        <v>0</v>
      </c>
      <c r="G48" s="131">
        <f>+[2]OTCHET!G265+[2]OTCHET!G269+[2]OTCHET!G270</f>
        <v>0</v>
      </c>
      <c r="H48" s="132">
        <f>+[2]OTCHET!H265+[2]OTCHET!H269+[2]OTCHET!H270</f>
        <v>0</v>
      </c>
      <c r="I48" s="132">
        <f>+[2]OTCHET!I265+[2]OTCHET!I269+[2]OTCHET!I270</f>
        <v>0</v>
      </c>
      <c r="J48" s="133">
        <f>+[2]OTCHET!J265+[2]OTCHET!J269+[2]OTCHET!J270</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[2]OTCHET!E275+[2]OTCHET!E276+[2]OTCHET!E284+[2]OTCHET!E287</f>
        <v>710500</v>
      </c>
      <c r="F49" s="135">
        <f t="shared" si="1"/>
        <v>8710</v>
      </c>
      <c r="G49" s="136">
        <f>[2]OTCHET!G275+[2]OTCHET!G276+[2]OTCHET!G284+[2]OTCHET!G287</f>
        <v>8710</v>
      </c>
      <c r="H49" s="137">
        <f>[2]OTCHET!H275+[2]OTCHET!H276+[2]OTCHET!H284+[2]OTCHET!H287</f>
        <v>0</v>
      </c>
      <c r="I49" s="137">
        <f>[2]OTCHET!I275+[2]OTCHET!I276+[2]OTCHET!I284+[2]OTCHET!I287</f>
        <v>0</v>
      </c>
      <c r="J49" s="138">
        <f>[2]OTCHET!J275+[2]OTCHET!J276+[2]OTCHET!J284+[2]OTCHET!J287</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+[2]OTCHET!E297</f>
        <v>0</v>
      </c>
      <c r="F55" s="213">
        <f t="shared" si="1"/>
        <v>0</v>
      </c>
      <c r="G55" s="214">
        <f>+[2]OTCHET!G297</f>
        <v>0</v>
      </c>
      <c r="H55" s="215">
        <f>+[2]OTCHET!H297</f>
        <v>0</v>
      </c>
      <c r="I55" s="215">
        <f>+[2]OTCHET!I297</f>
        <v>0</v>
      </c>
      <c r="J55" s="216">
        <f>+[2]OTCHET!J297</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10282366</v>
      </c>
      <c r="F56" s="219">
        <f t="shared" si="6"/>
        <v>768233</v>
      </c>
      <c r="G56" s="220">
        <f t="shared" si="6"/>
        <v>543159</v>
      </c>
      <c r="H56" s="221">
        <f t="shared" si="6"/>
        <v>0</v>
      </c>
      <c r="I56" s="21">
        <f t="shared" si="6"/>
        <v>0</v>
      </c>
      <c r="J56" s="222">
        <f t="shared" si="6"/>
        <v>225074</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+[2]OTCHET!E383+[2]OTCHET!E391+[2]OTCHET!E396+[2]OTCHET!E399+[2]OTCHET!E402+[2]OTCHET!E405+[2]OTCHET!E406+[2]OTCHET!E409+[2]OTCHET!E422+[2]OTCHET!E423+[2]OTCHET!E424+[2]OTCHET!E425+[2]OTCHET!E426</f>
        <v>10282366</v>
      </c>
      <c r="F58" s="227">
        <f t="shared" si="1"/>
        <v>543159</v>
      </c>
      <c r="G58" s="228">
        <f>+[2]OTCHET!G383+[2]OTCHET!G391+[2]OTCHET!G396+[2]OTCHET!G399+[2]OTCHET!G402+[2]OTCHET!G405+[2]OTCHET!G406+[2]OTCHET!G409+[2]OTCHET!G422+[2]OTCHET!G423+[2]OTCHET!G424+[2]OTCHET!G425+[2]OTCHET!G426</f>
        <v>543159</v>
      </c>
      <c r="H58" s="229">
        <f>+[2]OTCHET!H383+[2]OTCHET!H391+[2]OTCHET!H396+[2]OTCHET!H399+[2]OTCHET!H402+[2]OTCHET!H405+[2]OTCHET!H406+[2]OTCHET!H409+[2]OTCHET!H422+[2]OTCHET!H423+[2]OTCHET!H424+[2]OTCHET!H425+[2]OTCHET!H426</f>
        <v>0</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[2]OTCHET!E412</f>
        <v>0</v>
      </c>
      <c r="F62" s="158">
        <f t="shared" si="1"/>
        <v>225074</v>
      </c>
      <c r="G62" s="159">
        <f>[2]OTCHET!G412</f>
        <v>0</v>
      </c>
      <c r="H62" s="160">
        <f>[2]OTCHET!H412</f>
        <v>0</v>
      </c>
      <c r="I62" s="160">
        <f>[2]OTCHET!I412</f>
        <v>0</v>
      </c>
      <c r="J62" s="161">
        <f>[2]OTCHET!J412</f>
        <v>225074</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-3900304</v>
      </c>
      <c r="F64" s="252">
        <f t="shared" si="7"/>
        <v>147549</v>
      </c>
      <c r="G64" s="253">
        <f t="shared" si="7"/>
        <v>-124473</v>
      </c>
      <c r="H64" s="254">
        <f t="shared" si="7"/>
        <v>0</v>
      </c>
      <c r="I64" s="254">
        <f t="shared" si="7"/>
        <v>267667</v>
      </c>
      <c r="J64" s="255">
        <f t="shared" si="7"/>
        <v>4355</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3900304</v>
      </c>
      <c r="F66" s="261">
        <f>SUM(+F68+F76+F77+F84+F85+F86+F89+F90+F91+F92+F93+F94+F95)</f>
        <v>-147549</v>
      </c>
      <c r="G66" s="262">
        <f t="shared" ref="G66" si="9">SUM(+G68+G76+G77+G84+G85+G86+G89+G90+G91+G92+G93+G94+G95)</f>
        <v>124473</v>
      </c>
      <c r="H66" s="263">
        <f>SUM(+H68+H76+H77+H84+H85+H86+H89+H90+H91+H92+H93+H94+H95)</f>
        <v>0</v>
      </c>
      <c r="I66" s="263">
        <f>SUM(+I68+I76+I77+I84+I85+I86+I89+I90+I91+I92+I93+I94+I95)</f>
        <v>-267667</v>
      </c>
      <c r="J66" s="264">
        <f>SUM(+J68+J76+J77+J84+J85+J86+J89+J90+J91+J92+J93+J94+J95)</f>
        <v>-4355</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+[2]OTCHET!E497</f>
        <v>0</v>
      </c>
      <c r="F71" s="277">
        <f t="shared" si="1"/>
        <v>0</v>
      </c>
      <c r="G71" s="278">
        <f>+[2]OTCHET!G497</f>
        <v>0</v>
      </c>
      <c r="H71" s="279">
        <f>+[2]OTCHET!H497</f>
        <v>0</v>
      </c>
      <c r="I71" s="279">
        <f>+[2]OTCHET!I497</f>
        <v>0</v>
      </c>
      <c r="J71" s="280">
        <f>+[2]OTCHET!J497</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+[2]OTCHET!E502</f>
        <v>0</v>
      </c>
      <c r="F72" s="277">
        <f t="shared" si="1"/>
        <v>0</v>
      </c>
      <c r="G72" s="278">
        <f>+[2]OTCHET!G502</f>
        <v>0</v>
      </c>
      <c r="H72" s="279">
        <f>+[2]OTCHET!H502</f>
        <v>0</v>
      </c>
      <c r="I72" s="279">
        <f>+[2]OTCHET!I502</f>
        <v>0</v>
      </c>
      <c r="J72" s="280">
        <f>+[2]OTCHET!J502</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+[2]OTCHET!E542</f>
        <v>0</v>
      </c>
      <c r="F73" s="277">
        <f t="shared" si="1"/>
        <v>0</v>
      </c>
      <c r="G73" s="278">
        <f>+[2]OTCHET!G542</f>
        <v>0</v>
      </c>
      <c r="H73" s="279">
        <f>+[2]OTCHET!H542</f>
        <v>0</v>
      </c>
      <c r="I73" s="279">
        <f>+[2]OTCHET!I542</f>
        <v>0</v>
      </c>
      <c r="J73" s="280">
        <f>+[2]OTCHET!J542</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[2]OTCHET!E461</f>
        <v>0</v>
      </c>
      <c r="F76" s="223">
        <f t="shared" si="1"/>
        <v>0</v>
      </c>
      <c r="G76" s="224">
        <f>[2]OTCHET!G461</f>
        <v>0</v>
      </c>
      <c r="H76" s="225">
        <f>[2]OTCHET!H461</f>
        <v>0</v>
      </c>
      <c r="I76" s="225">
        <f>[2]OTCHET!I461</f>
        <v>0</v>
      </c>
      <c r="J76" s="226">
        <f>[2]OTCHET!J461</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[2]OTCHET!E471</f>
        <v>0</v>
      </c>
      <c r="F80" s="277">
        <f t="shared" si="1"/>
        <v>0</v>
      </c>
      <c r="G80" s="278">
        <f>[2]OTCHET!G471</f>
        <v>0</v>
      </c>
      <c r="H80" s="279">
        <f>[2]OTCHET!H471</f>
        <v>0</v>
      </c>
      <c r="I80" s="279">
        <f>[2]OTCHET!I471</f>
        <v>0</v>
      </c>
      <c r="J80" s="280">
        <f>[2]OTCHET!J471</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+[2]OTCHET!E479</f>
        <v>0</v>
      </c>
      <c r="F82" s="277">
        <f t="shared" si="1"/>
        <v>0</v>
      </c>
      <c r="G82" s="278">
        <f>+[2]OTCHET!G479</f>
        <v>0</v>
      </c>
      <c r="H82" s="279">
        <f>+[2]OTCHET!H479</f>
        <v>0</v>
      </c>
      <c r="I82" s="279">
        <f>+[2]OTCHET!I479</f>
        <v>0</v>
      </c>
      <c r="J82" s="280">
        <f>+[2]OTCHET!J479</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+[2]OTCHET!E480</f>
        <v>0</v>
      </c>
      <c r="F83" s="283">
        <f t="shared" si="1"/>
        <v>0</v>
      </c>
      <c r="G83" s="284">
        <f>+[2]OTCHET!G480</f>
        <v>0</v>
      </c>
      <c r="H83" s="285">
        <f>+[2]OTCHET!H480</f>
        <v>0</v>
      </c>
      <c r="I83" s="285">
        <f>+[2]OTCHET!I480</f>
        <v>0</v>
      </c>
      <c r="J83" s="286">
        <f>+[2]OTCHET!J480</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[2]OTCHET!E535</f>
        <v>0</v>
      </c>
      <c r="F84" s="223">
        <f t="shared" si="1"/>
        <v>0</v>
      </c>
      <c r="G84" s="224">
        <f>[2]OTCHET!G535</f>
        <v>0</v>
      </c>
      <c r="H84" s="225">
        <f>[2]OTCHET!H535</f>
        <v>0</v>
      </c>
      <c r="I84" s="225">
        <f>[2]OTCHET!I535</f>
        <v>0</v>
      </c>
      <c r="J84" s="226">
        <f>[2]OTCHET!J535</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[2]OTCHET!E536</f>
        <v>0</v>
      </c>
      <c r="F85" s="227">
        <f t="shared" si="1"/>
        <v>0</v>
      </c>
      <c r="G85" s="228">
        <f>[2]OTCHET!G536</f>
        <v>0</v>
      </c>
      <c r="H85" s="229">
        <f>[2]OTCHET!H536</f>
        <v>0</v>
      </c>
      <c r="I85" s="229">
        <f>[2]OTCHET!I536</f>
        <v>0</v>
      </c>
      <c r="J85" s="230">
        <f>[2]OTCHET!J536</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-2033950</v>
      </c>
      <c r="F86" s="231">
        <f>+F87+F88</f>
        <v>-3700</v>
      </c>
      <c r="G86" s="232">
        <f t="shared" ref="G86" si="15">+G87+G88</f>
        <v>-5961</v>
      </c>
      <c r="H86" s="233">
        <f>+H87+H88</f>
        <v>3711</v>
      </c>
      <c r="I86" s="233">
        <f>+I87+I88</f>
        <v>2468</v>
      </c>
      <c r="J86" s="234">
        <f>+J87+J88</f>
        <v>-3918</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+[2]OTCHET!E521+[2]OTCHET!E524+[2]OTCHET!E544</f>
        <v>-2033950</v>
      </c>
      <c r="F88" s="283">
        <f t="shared" si="1"/>
        <v>-3700</v>
      </c>
      <c r="G88" s="284">
        <f>+[2]OTCHET!G521+[2]OTCHET!G524+[2]OTCHET!G544</f>
        <v>-5961</v>
      </c>
      <c r="H88" s="285">
        <f>+[2]OTCHET!H521+[2]OTCHET!H524+[2]OTCHET!H544</f>
        <v>3711</v>
      </c>
      <c r="I88" s="285">
        <f>+[2]OTCHET!I521+[2]OTCHET!I524+[2]OTCHET!I544</f>
        <v>2468</v>
      </c>
      <c r="J88" s="286">
        <f>+[2]OTCHET!J521+[2]OTCHET!J524+[2]OTCHET!J544</f>
        <v>-3918</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[2]OTCHET!E531</f>
        <v>71100</v>
      </c>
      <c r="F89" s="223">
        <f t="shared" ref="F89:F96" si="17">+G89+H89+I89+J89</f>
        <v>-437</v>
      </c>
      <c r="G89" s="224">
        <f>[2]OTCHET!G531</f>
        <v>0</v>
      </c>
      <c r="H89" s="225">
        <f>[2]OTCHET!H531</f>
        <v>0</v>
      </c>
      <c r="I89" s="225">
        <f>[2]OTCHET!I531</f>
        <v>0</v>
      </c>
      <c r="J89" s="226">
        <f>[2]OTCHET!J531</f>
        <v>-437</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+[2]OTCHET!E567+[2]OTCHET!E568+[2]OTCHET!E569+[2]OTCHET!E570+[2]OTCHET!E571+[2]OTCHET!E572</f>
        <v>2923866</v>
      </c>
      <c r="F90" s="227">
        <f t="shared" si="17"/>
        <v>2923866</v>
      </c>
      <c r="G90" s="228">
        <f>+[2]OTCHET!G567+[2]OTCHET!G568+[2]OTCHET!G569+[2]OTCHET!G570+[2]OTCHET!G571+[2]OTCHET!G572</f>
        <v>0</v>
      </c>
      <c r="H90" s="229">
        <f>+[2]OTCHET!H567+[2]OTCHET!H568+[2]OTCHET!H569+[2]OTCHET!H570+[2]OTCHET!H571+[2]OTCHET!H572</f>
        <v>2923866</v>
      </c>
      <c r="I90" s="229">
        <f>+[2]OTCHET!I567+[2]OTCHET!I568+[2]OTCHET!I569+[2]OTCHET!I570+[2]OTCHET!I571+[2]OTCHET!I572</f>
        <v>0</v>
      </c>
      <c r="J90" s="230">
        <f>+[2]OTCHET!J567+[2]OTCHET!J568+[2]OTCHET!J569+[2]OTCHET!J570+[2]OTCHET!J571+[2]OTCHET!J572</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+[2]OTCHET!E573+[2]OTCHET!E574+[2]OTCHET!E575+[2]OTCHET!E576+[2]OTCHET!E577+[2]OTCHET!E578+[2]OTCHET!E579</f>
        <v>-1298866</v>
      </c>
      <c r="F91" s="135">
        <f t="shared" si="17"/>
        <v>-3051895</v>
      </c>
      <c r="G91" s="136">
        <f>+[2]OTCHET!G573+[2]OTCHET!G574+[2]OTCHET!G575+[2]OTCHET!G576+[2]OTCHET!G577+[2]OTCHET!G578+[2]OTCHET!G579</f>
        <v>-45485</v>
      </c>
      <c r="H91" s="137">
        <f>+[2]OTCHET!H573+[2]OTCHET!H574+[2]OTCHET!H575+[2]OTCHET!H576+[2]OTCHET!H577+[2]OTCHET!H578+[2]OTCHET!H579</f>
        <v>-2925275</v>
      </c>
      <c r="I91" s="137">
        <f>+[2]OTCHET!I573+[2]OTCHET!I574+[2]OTCHET!I575+[2]OTCHET!I576+[2]OTCHET!I577+[2]OTCHET!I578+[2]OTCHET!I579</f>
        <v>-81135</v>
      </c>
      <c r="J91" s="138">
        <f>+[2]OTCHET!J573+[2]OTCHET!J574+[2]OTCHET!J575+[2]OTCHET!J576+[2]OTCHET!J577+[2]OTCHET!J578+[2]OTCHET!J579</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+[2]OTCHET!E580</f>
        <v>0</v>
      </c>
      <c r="F92" s="135">
        <f t="shared" si="17"/>
        <v>0</v>
      </c>
      <c r="G92" s="136">
        <f>+[2]OTCHET!G580</f>
        <v>0</v>
      </c>
      <c r="H92" s="137">
        <f>+[2]OTCHET!H580</f>
        <v>0</v>
      </c>
      <c r="I92" s="137">
        <f>+[2]OTCHET!I580</f>
        <v>0</v>
      </c>
      <c r="J92" s="138">
        <f>+[2]OTCHET!J580</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+[2]OTCHET!E587+[2]OTCHET!E588</f>
        <v>4379553</v>
      </c>
      <c r="F93" s="135">
        <f t="shared" si="17"/>
        <v>4379553</v>
      </c>
      <c r="G93" s="136">
        <f>+[2]OTCHET!G587+[2]OTCHET!G588</f>
        <v>4379553</v>
      </c>
      <c r="H93" s="137">
        <f>+[2]OTCHET!H587+[2]OTCHET!H588</f>
        <v>0</v>
      </c>
      <c r="I93" s="137">
        <f>+[2]OTCHET!I587+[2]OTCHET!I588</f>
        <v>0</v>
      </c>
      <c r="J93" s="138">
        <f>+[2]OTCHET!J587+[2]OTCHET!J588</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+[2]OTCHET!E589+[2]OTCHET!E590</f>
        <v>-141399</v>
      </c>
      <c r="F94" s="135">
        <f t="shared" si="17"/>
        <v>-4394936</v>
      </c>
      <c r="G94" s="136">
        <f>+[2]OTCHET!G589+[2]OTCHET!G590</f>
        <v>-4394936</v>
      </c>
      <c r="H94" s="137">
        <f>+[2]OTCHET!H589+[2]OTCHET!H590</f>
        <v>0</v>
      </c>
      <c r="I94" s="137">
        <f>+[2]OTCHET!I589+[2]OTCHET!I590</f>
        <v>0</v>
      </c>
      <c r="J94" s="138">
        <f>+[2]OTCHET!J589+[2]OTCHET!J590</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[2]OTCHET!E591</f>
        <v>0</v>
      </c>
      <c r="F95" s="97">
        <f t="shared" si="17"/>
        <v>0</v>
      </c>
      <c r="G95" s="98">
        <f>[2]OTCHET!G591</f>
        <v>191302</v>
      </c>
      <c r="H95" s="99">
        <f>[2]OTCHET!H591</f>
        <v>-2302</v>
      </c>
      <c r="I95" s="99">
        <f>[2]OTCHET!I591</f>
        <v>-189000</v>
      </c>
      <c r="J95" s="100">
        <f>[2]OTCHET!J591</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+[2]OTCHET!E594</f>
        <v>0</v>
      </c>
      <c r="F96" s="293">
        <f t="shared" si="17"/>
        <v>0</v>
      </c>
      <c r="G96" s="294">
        <f>+[2]OTCHET!G594</f>
        <v>0</v>
      </c>
      <c r="H96" s="295">
        <f>+[2]OTCHET!H594</f>
        <v>0</v>
      </c>
      <c r="I96" s="295">
        <f>+[2]OTCHET!I594</f>
        <v>0</v>
      </c>
      <c r="J96" s="296">
        <f>+[2]OTCHET!J594</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+[2]OTCHET!H605</f>
        <v>vani2223@abv.bg</v>
      </c>
      <c r="C107" s="300"/>
      <c r="D107" s="300"/>
      <c r="E107" s="24"/>
      <c r="F107" s="304"/>
      <c r="G107" s="31" t="str">
        <f>+[2]OTCHET!E605</f>
        <v>032/654331</v>
      </c>
      <c r="H107" s="31">
        <f>+[2]OTCHET!F605</f>
        <v>0</v>
      </c>
      <c r="I107" s="305"/>
      <c r="J107" s="37">
        <f>+[2]OTCHET!B605</f>
        <v>44962</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+[2]OTCHET!D603</f>
        <v>Александра Кърпачева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+[2]OTCHET!G600</f>
        <v>Иванка Налджиян</v>
      </c>
      <c r="F114" s="480"/>
      <c r="G114" s="320"/>
      <c r="H114" s="18"/>
      <c r="I114" s="480" t="str">
        <f>+[2]OTCHET!G603</f>
        <v>проф.д-р Христина Янчева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81" priority="10" stopIfTrue="1" operator="notEqual">
      <formula>0</formula>
    </cfRule>
  </conditionalFormatting>
  <conditionalFormatting sqref="B107 G107:H107">
    <cfRule type="cellIs" dxfId="80" priority="19" stopIfTrue="1" operator="equal">
      <formula>0</formula>
    </cfRule>
  </conditionalFormatting>
  <conditionalFormatting sqref="E110 I114">
    <cfRule type="cellIs" dxfId="79" priority="18" stopIfTrue="1" operator="equal">
      <formula>0</formula>
    </cfRule>
  </conditionalFormatting>
  <conditionalFormatting sqref="E15:F15">
    <cfRule type="cellIs" dxfId="78" priority="1" stopIfTrue="1" operator="equal">
      <formula>"Чужди средства"</formula>
    </cfRule>
    <cfRule type="cellIs" dxfId="77" priority="2" stopIfTrue="1" operator="equal">
      <formula>"СЕС - ДМП"</formula>
    </cfRule>
    <cfRule type="cellIs" dxfId="76" priority="3" stopIfTrue="1" operator="equal">
      <formula>"СЕС - РА"</formula>
    </cfRule>
    <cfRule type="cellIs" dxfId="75" priority="4" stopIfTrue="1" operator="equal">
      <formula>"СЕС - ДЕС"</formula>
    </cfRule>
    <cfRule type="cellIs" dxfId="74" priority="5" stopIfTrue="1" operator="equal">
      <formula>"СЕС - КСФ"</formula>
    </cfRule>
  </conditionalFormatting>
  <conditionalFormatting sqref="E114:F114">
    <cfRule type="cellIs" dxfId="73" priority="16" stopIfTrue="1" operator="equal">
      <formula>0</formula>
    </cfRule>
  </conditionalFormatting>
  <conditionalFormatting sqref="E65:J65">
    <cfRule type="cellIs" dxfId="72" priority="21" stopIfTrue="1" operator="notEqual">
      <formula>0</formula>
    </cfRule>
  </conditionalFormatting>
  <conditionalFormatting sqref="E105:J105">
    <cfRule type="cellIs" dxfId="71" priority="20" stopIfTrue="1" operator="notEqual">
      <formula>0</formula>
    </cfRule>
  </conditionalFormatting>
  <conditionalFormatting sqref="I11:J11">
    <cfRule type="cellIs" dxfId="70" priority="6" stopIfTrue="1" operator="between">
      <formula>1000000000000</formula>
      <formula>9999999999999990</formula>
    </cfRule>
    <cfRule type="cellIs" dxfId="69" priority="7" stopIfTrue="1" operator="between">
      <formula>10000000000</formula>
      <formula>999999999999</formula>
    </cfRule>
    <cfRule type="cellIs" dxfId="68" priority="8" stopIfTrue="1" operator="between">
      <formula>1000000</formula>
      <formula>99999999</formula>
    </cfRule>
    <cfRule type="cellIs" dxfId="67" priority="9" stopIfTrue="1" operator="between">
      <formula>100</formula>
      <formula>9999</formula>
    </cfRule>
  </conditionalFormatting>
  <conditionalFormatting sqref="J107">
    <cfRule type="cellIs" dxfId="6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49" zoomScale="60" zoomScaleNormal="6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44957</v>
      </c>
      <c r="G11" s="35" t="s">
        <v>1</v>
      </c>
      <c r="H11" s="36">
        <f>+[3]OTCHET!H9</f>
        <v>45546</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+[3]OTCHET!E297</f>
        <v>0</v>
      </c>
      <c r="F55" s="213">
        <f t="shared" si="1"/>
        <v>0</v>
      </c>
      <c r="G55" s="214">
        <f>+[3]OTCHET!G297</f>
        <v>0</v>
      </c>
      <c r="H55" s="215">
        <f>+[3]OTCHET!H297</f>
        <v>0</v>
      </c>
      <c r="I55" s="215">
        <f>+[3]OTCHET!I297</f>
        <v>0</v>
      </c>
      <c r="J55" s="216">
        <f>+[3]OTCHET!J297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[3]OTCHET!E412</f>
        <v>0</v>
      </c>
      <c r="F62" s="158">
        <f t="shared" si="1"/>
        <v>0</v>
      </c>
      <c r="G62" s="159">
        <f>[3]OTCHET!G412</f>
        <v>0</v>
      </c>
      <c r="H62" s="160">
        <f>[3]OTCHET!H412</f>
        <v>0</v>
      </c>
      <c r="I62" s="160">
        <f>[3]OTCHET!I412</f>
        <v>0</v>
      </c>
      <c r="J62" s="161">
        <f>[3]OTCHET!J412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+[3]OTCHET!E497</f>
        <v>0</v>
      </c>
      <c r="F71" s="277">
        <f t="shared" si="1"/>
        <v>0</v>
      </c>
      <c r="G71" s="278">
        <f>+[3]OTCHET!G497</f>
        <v>0</v>
      </c>
      <c r="H71" s="279">
        <f>+[3]OTCHET!H497</f>
        <v>0</v>
      </c>
      <c r="I71" s="279">
        <f>+[3]OTCHET!I497</f>
        <v>0</v>
      </c>
      <c r="J71" s="280">
        <f>+[3]OTCHET!J497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+[3]OTCHET!E502</f>
        <v>0</v>
      </c>
      <c r="F72" s="277">
        <f t="shared" si="1"/>
        <v>0</v>
      </c>
      <c r="G72" s="278">
        <f>+[3]OTCHET!G502</f>
        <v>0</v>
      </c>
      <c r="H72" s="279">
        <f>+[3]OTCHET!H502</f>
        <v>0</v>
      </c>
      <c r="I72" s="279">
        <f>+[3]OTCHET!I502</f>
        <v>0</v>
      </c>
      <c r="J72" s="280">
        <f>+[3]OTCHET!J502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+[3]OTCHET!E542</f>
        <v>0</v>
      </c>
      <c r="F73" s="277">
        <f t="shared" si="1"/>
        <v>0</v>
      </c>
      <c r="G73" s="278">
        <f>+[3]OTCHET!G542</f>
        <v>0</v>
      </c>
      <c r="H73" s="279">
        <f>+[3]OTCHET!H542</f>
        <v>0</v>
      </c>
      <c r="I73" s="279">
        <f>+[3]OTCHET!I542</f>
        <v>0</v>
      </c>
      <c r="J73" s="280">
        <f>+[3]OTCHET!J542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[3]OTCHET!E461</f>
        <v>0</v>
      </c>
      <c r="F76" s="223">
        <f t="shared" si="1"/>
        <v>0</v>
      </c>
      <c r="G76" s="224">
        <f>[3]OTCHET!G461</f>
        <v>0</v>
      </c>
      <c r="H76" s="225">
        <f>[3]OTCHET!H461</f>
        <v>0</v>
      </c>
      <c r="I76" s="225">
        <f>[3]OTCHET!I461</f>
        <v>0</v>
      </c>
      <c r="J76" s="226">
        <f>[3]OTCHET!J461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[3]OTCHET!E471</f>
        <v>0</v>
      </c>
      <c r="F80" s="277">
        <f t="shared" si="1"/>
        <v>0</v>
      </c>
      <c r="G80" s="278">
        <f>[3]OTCHET!G471</f>
        <v>0</v>
      </c>
      <c r="H80" s="279">
        <f>[3]OTCHET!H471</f>
        <v>0</v>
      </c>
      <c r="I80" s="279">
        <f>[3]OTCHET!I471</f>
        <v>0</v>
      </c>
      <c r="J80" s="280">
        <f>[3]OTCHET!J471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+[3]OTCHET!E479</f>
        <v>0</v>
      </c>
      <c r="F82" s="277">
        <f t="shared" si="1"/>
        <v>0</v>
      </c>
      <c r="G82" s="278">
        <f>+[3]OTCHET!G479</f>
        <v>0</v>
      </c>
      <c r="H82" s="279">
        <f>+[3]OTCHET!H479</f>
        <v>0</v>
      </c>
      <c r="I82" s="279">
        <f>+[3]OTCHET!I479</f>
        <v>0</v>
      </c>
      <c r="J82" s="280">
        <f>+[3]OTCHET!J479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+[3]OTCHET!E480</f>
        <v>0</v>
      </c>
      <c r="F83" s="283">
        <f t="shared" si="1"/>
        <v>0</v>
      </c>
      <c r="G83" s="284">
        <f>+[3]OTCHET!G480</f>
        <v>0</v>
      </c>
      <c r="H83" s="285">
        <f>+[3]OTCHET!H480</f>
        <v>0</v>
      </c>
      <c r="I83" s="285">
        <f>+[3]OTCHET!I480</f>
        <v>0</v>
      </c>
      <c r="J83" s="286">
        <f>+[3]OTCHET!J480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[3]OTCHET!E535</f>
        <v>0</v>
      </c>
      <c r="F84" s="223">
        <f t="shared" si="1"/>
        <v>0</v>
      </c>
      <c r="G84" s="224">
        <f>[3]OTCHET!G535</f>
        <v>0</v>
      </c>
      <c r="H84" s="225">
        <f>[3]OTCHET!H535</f>
        <v>0</v>
      </c>
      <c r="I84" s="225">
        <f>[3]OTCHET!I535</f>
        <v>0</v>
      </c>
      <c r="J84" s="226">
        <f>[3]OTCHET!J535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[3]OTCHET!E536</f>
        <v>0</v>
      </c>
      <c r="F85" s="227">
        <f t="shared" si="1"/>
        <v>0</v>
      </c>
      <c r="G85" s="228">
        <f>[3]OTCHET!G536</f>
        <v>0</v>
      </c>
      <c r="H85" s="229">
        <f>[3]OTCHET!H536</f>
        <v>0</v>
      </c>
      <c r="I85" s="229">
        <f>[3]OTCHET!I536</f>
        <v>0</v>
      </c>
      <c r="J85" s="230">
        <f>[3]OTCHET!J536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1333</v>
      </c>
      <c r="G86" s="232">
        <f t="shared" ref="G86" si="15">+G87+G88</f>
        <v>1333</v>
      </c>
      <c r="H86" s="233">
        <f>+H87+H88</f>
        <v>0</v>
      </c>
      <c r="I86" s="233">
        <f>+I87+I88</f>
        <v>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+[3]OTCHET!E521+[3]OTCHET!E524+[3]OTCHET!E544</f>
        <v>0</v>
      </c>
      <c r="F88" s="283">
        <f t="shared" si="1"/>
        <v>1333</v>
      </c>
      <c r="G88" s="284">
        <f>+[3]OTCHET!G521+[3]OTCHET!G524+[3]OTCHET!G544</f>
        <v>1333</v>
      </c>
      <c r="H88" s="285">
        <f>+[3]OTCHET!H521+[3]OTCHET!H524+[3]OTCHET!H544</f>
        <v>0</v>
      </c>
      <c r="I88" s="285">
        <f>+[3]OTCHET!I521+[3]OTCHET!I524+[3]OTCHET!I544</f>
        <v>0</v>
      </c>
      <c r="J88" s="286">
        <f>+[3]OTCHET!J521+[3]OTCHET!J524+[3]OTCHET!J544</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+[3]OTCHET!E567+[3]OTCHET!E568+[3]OTCHET!E569+[3]OTCHET!E570+[3]OTCHET!E571+[3]OTCHET!E572</f>
        <v>0</v>
      </c>
      <c r="F90" s="227">
        <f t="shared" si="17"/>
        <v>38740</v>
      </c>
      <c r="G90" s="228">
        <f>+[3]OTCHET!G567+[3]OTCHET!G568+[3]OTCHET!G569+[3]OTCHET!G570+[3]OTCHET!G571+[3]OTCHET!G572</f>
        <v>38740</v>
      </c>
      <c r="H90" s="229">
        <f>+[3]OTCHET!H567+[3]OTCHET!H568+[3]OTCHET!H569+[3]OTCHET!H570+[3]OTCHET!H571+[3]OTCHET!H572</f>
        <v>0</v>
      </c>
      <c r="I90" s="229">
        <f>+[3]OTCHET!I567+[3]OTCHET!I568+[3]OTCHET!I569+[3]OTCHET!I570+[3]OTCHET!I571+[3]OTCHET!I572</f>
        <v>0</v>
      </c>
      <c r="J90" s="230">
        <f>+[3]OTCHET!J567+[3]OTCHET!J568+[3]OTCHET!J569+[3]OTCHET!J570+[3]OTCHET!J571+[3]OTCHET!J572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+[3]OTCHET!E573+[3]OTCHET!E574+[3]OTCHET!E575+[3]OTCHET!E576+[3]OTCHET!E577+[3]OTCHET!E578+[3]OTCHET!E579</f>
        <v>0</v>
      </c>
      <c r="F91" s="135">
        <f t="shared" si="17"/>
        <v>-40073</v>
      </c>
      <c r="G91" s="136">
        <f>+[3]OTCHET!G573+[3]OTCHET!G574+[3]OTCHET!G575+[3]OTCHET!G576+[3]OTCHET!G577+[3]OTCHET!G578+[3]OTCHET!G579</f>
        <v>-40073</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+[3]OTCHET!E580</f>
        <v>0</v>
      </c>
      <c r="F92" s="135">
        <f t="shared" si="17"/>
        <v>0</v>
      </c>
      <c r="G92" s="136">
        <f>+[3]OTCHET!G580</f>
        <v>0</v>
      </c>
      <c r="H92" s="137">
        <f>+[3]OTCHET!H580</f>
        <v>0</v>
      </c>
      <c r="I92" s="137">
        <f>+[3]OTCHET!I580</f>
        <v>0</v>
      </c>
      <c r="J92" s="138">
        <f>+[3]OTCHET!J580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[3]OTCHET!E591</f>
        <v>0</v>
      </c>
      <c r="F95" s="97">
        <f t="shared" si="17"/>
        <v>0</v>
      </c>
      <c r="G95" s="98">
        <f>[3]OTCHET!G591</f>
        <v>0</v>
      </c>
      <c r="H95" s="99">
        <f>[3]OTCHET!H591</f>
        <v>0</v>
      </c>
      <c r="I95" s="99">
        <f>[3]OTCHET!I591</f>
        <v>0</v>
      </c>
      <c r="J95" s="100">
        <f>[3]OTCHET!J591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+[3]OTCHET!E594</f>
        <v>0</v>
      </c>
      <c r="F96" s="293">
        <f t="shared" si="17"/>
        <v>0</v>
      </c>
      <c r="G96" s="294">
        <f>+[3]OTCHET!G594</f>
        <v>0</v>
      </c>
      <c r="H96" s="295">
        <f>+[3]OTCHET!H594</f>
        <v>0</v>
      </c>
      <c r="I96" s="295">
        <f>+[3]OTCHET!I594</f>
        <v>0</v>
      </c>
      <c r="J96" s="296">
        <f>+[3]OTCHET!J594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+[3]OTCHET!H605</f>
        <v>vani2223@abv.bg</v>
      </c>
      <c r="C107" s="300"/>
      <c r="D107" s="300"/>
      <c r="E107" s="24"/>
      <c r="F107" s="304"/>
      <c r="G107" s="31" t="str">
        <f>+[3]OTCHET!E605</f>
        <v>032/654331</v>
      </c>
      <c r="H107" s="31">
        <f>+[3]OTCHET!F605</f>
        <v>0</v>
      </c>
      <c r="I107" s="305"/>
      <c r="J107" s="37">
        <f>+[3]OTCHET!B605</f>
        <v>44962</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+[3]OTCHET!G600</f>
        <v>Иванка Налджиян</v>
      </c>
      <c r="F114" s="480"/>
      <c r="G114" s="320"/>
      <c r="H114" s="18"/>
      <c r="I114" s="480" t="str">
        <f>+[3]OTCHET!G603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65" priority="10" stopIfTrue="1" operator="notEqual">
      <formula>0</formula>
    </cfRule>
  </conditionalFormatting>
  <conditionalFormatting sqref="B107 G107:H107">
    <cfRule type="cellIs" dxfId="64" priority="19" stopIfTrue="1" operator="equal">
      <formula>0</formula>
    </cfRule>
  </conditionalFormatting>
  <conditionalFormatting sqref="E110 I114">
    <cfRule type="cellIs" dxfId="63" priority="18" stopIfTrue="1" operator="equal">
      <formula>0</formula>
    </cfRule>
  </conditionalFormatting>
  <conditionalFormatting sqref="E15:F15">
    <cfRule type="cellIs" dxfId="62" priority="1" stopIfTrue="1" operator="equal">
      <formula>"Чужди средства"</formula>
    </cfRule>
    <cfRule type="cellIs" dxfId="61" priority="2" stopIfTrue="1" operator="equal">
      <formula>"СЕС - ДМП"</formula>
    </cfRule>
    <cfRule type="cellIs" dxfId="60" priority="3" stopIfTrue="1" operator="equal">
      <formula>"СЕС - РА"</formula>
    </cfRule>
    <cfRule type="cellIs" dxfId="59" priority="4" stopIfTrue="1" operator="equal">
      <formula>"СЕС - ДЕС"</formula>
    </cfRule>
    <cfRule type="cellIs" dxfId="58" priority="5" stopIfTrue="1" operator="equal">
      <formula>"СЕС - КСФ"</formula>
    </cfRule>
  </conditionalFormatting>
  <conditionalFormatting sqref="E114:F114">
    <cfRule type="cellIs" dxfId="57" priority="16" stopIfTrue="1" operator="equal">
      <formula>0</formula>
    </cfRule>
  </conditionalFormatting>
  <conditionalFormatting sqref="E65:J65">
    <cfRule type="cellIs" dxfId="56" priority="21" stopIfTrue="1" operator="notEqual">
      <formula>0</formula>
    </cfRule>
  </conditionalFormatting>
  <conditionalFormatting sqref="E105:J105">
    <cfRule type="cellIs" dxfId="55" priority="20" stopIfTrue="1" operator="notEqual">
      <formula>0</formula>
    </cfRule>
  </conditionalFormatting>
  <conditionalFormatting sqref="I11:J11">
    <cfRule type="cellIs" dxfId="54" priority="6" stopIfTrue="1" operator="between">
      <formula>1000000000000</formula>
      <formula>9999999999999990</formula>
    </cfRule>
    <cfRule type="cellIs" dxfId="53" priority="7" stopIfTrue="1" operator="between">
      <formula>10000000000</formula>
      <formula>999999999999</formula>
    </cfRule>
    <cfRule type="cellIs" dxfId="52" priority="8" stopIfTrue="1" operator="between">
      <formula>1000000</formula>
      <formula>99999999</formula>
    </cfRule>
    <cfRule type="cellIs" dxfId="51" priority="9" stopIfTrue="1" operator="between">
      <formula>100</formula>
      <formula>9999</formula>
    </cfRule>
  </conditionalFormatting>
  <conditionalFormatting sqref="J107">
    <cfRule type="cellIs" dxfId="5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6" zoomScale="60" zoomScaleNormal="60" workbookViewId="0">
      <selection activeCell="B6" sqref="B6:J114"/>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 xml:space="preserve">Аграрен университет - Пловдив     </v>
      </c>
      <c r="C11" s="11"/>
      <c r="D11" s="11"/>
      <c r="E11" s="12" t="s">
        <v>0</v>
      </c>
      <c r="F11" s="34">
        <f>[4]OTCHET!F9</f>
        <v>44957</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34538</v>
      </c>
      <c r="G22" s="88">
        <f t="shared" si="0"/>
        <v>0</v>
      </c>
      <c r="H22" s="89">
        <f t="shared" si="0"/>
        <v>0</v>
      </c>
      <c r="I22" s="89">
        <f t="shared" si="0"/>
        <v>0</v>
      </c>
      <c r="J22" s="90">
        <f t="shared" si="0"/>
        <v>34538</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-80</v>
      </c>
      <c r="G25" s="103">
        <f t="shared" ref="G25" si="2">+G26+G30+G31+G32+G33</f>
        <v>0</v>
      </c>
      <c r="H25" s="104">
        <f>+H26+H30+H31+H32+H33</f>
        <v>0</v>
      </c>
      <c r="I25" s="104">
        <f>+I26+I30+I31+I32+I33</f>
        <v>0</v>
      </c>
      <c r="J25" s="105">
        <f>+J26+J30+J31+J32+J33</f>
        <v>-80</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-80</v>
      </c>
      <c r="G32" s="136">
        <f>[4]OTCHET!G110+[4]OTCHET!G119+[4]OTCHET!G135+[4]OTCHET!G136</f>
        <v>0</v>
      </c>
      <c r="H32" s="137">
        <f>[4]OTCHET!H110+[4]OTCHET!H119+[4]OTCHET!H135+[4]OTCHET!H136</f>
        <v>0</v>
      </c>
      <c r="I32" s="137">
        <f>[4]OTCHET!I110+[4]OTCHET!I119+[4]OTCHET!I135+[4]OTCHET!I136</f>
        <v>0</v>
      </c>
      <c r="J32" s="138">
        <f>[4]OTCHET!J110+[4]OTCHET!J119+[4]OTCHET!J135+[4]OTCHET!J136</f>
        <v>-80</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34618</v>
      </c>
      <c r="G37" s="159">
        <f>[4]OTCHET!G140+[4]OTCHET!G149+[4]OTCHET!G158</f>
        <v>0</v>
      </c>
      <c r="H37" s="160">
        <f>[4]OTCHET!H140+[4]OTCHET!H149+[4]OTCHET!H158</f>
        <v>0</v>
      </c>
      <c r="I37" s="160">
        <f>[4]OTCHET!I140+[4]OTCHET!I149+[4]OTCHET!I158</f>
        <v>0</v>
      </c>
      <c r="J37" s="161">
        <f>[4]OTCHET!J140+[4]OTCHET!J149+[4]OTCHET!J158</f>
        <v>34618</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32355</v>
      </c>
      <c r="G38" s="166">
        <f t="shared" si="4"/>
        <v>0</v>
      </c>
      <c r="H38" s="167">
        <f t="shared" si="4"/>
        <v>0</v>
      </c>
      <c r="I38" s="167">
        <f t="shared" si="4"/>
        <v>0</v>
      </c>
      <c r="J38" s="168">
        <f t="shared" si="4"/>
        <v>32355</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23736</v>
      </c>
      <c r="G39" s="172">
        <f t="shared" si="5"/>
        <v>0</v>
      </c>
      <c r="H39" s="173">
        <f t="shared" si="5"/>
        <v>0</v>
      </c>
      <c r="I39" s="173">
        <f t="shared" si="5"/>
        <v>0</v>
      </c>
      <c r="J39" s="174">
        <f t="shared" si="5"/>
        <v>23736</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0</v>
      </c>
      <c r="G40" s="45">
        <f>[4]OTCHET!G187</f>
        <v>0</v>
      </c>
      <c r="H40" s="39">
        <f>[4]OTCHET!H187</f>
        <v>0</v>
      </c>
      <c r="I40" s="39">
        <f>[4]OTCHET!I187</f>
        <v>0</v>
      </c>
      <c r="J40" s="40">
        <f>[4]OTCHET!J187</f>
        <v>0</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23411</v>
      </c>
      <c r="G41" s="46">
        <f>[4]OTCHET!G190</f>
        <v>0</v>
      </c>
      <c r="H41" s="41">
        <f>[4]OTCHET!H190</f>
        <v>0</v>
      </c>
      <c r="I41" s="41">
        <f>[4]OTCHET!I190</f>
        <v>0</v>
      </c>
      <c r="J41" s="42">
        <f>[4]OTCHET!J190</f>
        <v>23411</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325</v>
      </c>
      <c r="G42" s="47">
        <f>+[4]OTCHET!G196+[4]OTCHET!G204</f>
        <v>0</v>
      </c>
      <c r="H42" s="43">
        <f>+[4]OTCHET!H196+[4]OTCHET!H204</f>
        <v>0</v>
      </c>
      <c r="I42" s="43">
        <f>+[4]OTCHET!I196+[4]OTCHET!I204</f>
        <v>0</v>
      </c>
      <c r="J42" s="44">
        <f>+[4]OTCHET!J196+[4]OTCHET!J204</f>
        <v>325</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+[4]OTCHET!E205+[4]OTCHET!E223+[4]OTCHET!E271</f>
        <v>0</v>
      </c>
      <c r="F43" s="186">
        <f t="shared" si="1"/>
        <v>9394</v>
      </c>
      <c r="G43" s="187">
        <f>+[4]OTCHET!G205+[4]OTCHET!G223+[4]OTCHET!G271</f>
        <v>0</v>
      </c>
      <c r="H43" s="188">
        <f>+[4]OTCHET!H205+[4]OTCHET!H223+[4]OTCHET!H271</f>
        <v>0</v>
      </c>
      <c r="I43" s="188">
        <f>+[4]OTCHET!I205+[4]OTCHET!I223+[4]OTCHET!I271</f>
        <v>0</v>
      </c>
      <c r="J43" s="189">
        <f>+[4]OTCHET!J205+[4]OTCHET!J223+[4]OTCHET!J271</f>
        <v>9394</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+[4]OTCHET!E227+[4]OTCHET!E233+[4]OTCHET!E236+[4]OTCHET!E237+[4]OTCHET!E238+[4]OTCHET!E239+[4]OTCHET!E240</f>
        <v>0</v>
      </c>
      <c r="F44" s="97">
        <f t="shared" si="1"/>
        <v>0</v>
      </c>
      <c r="G44" s="98">
        <f>+[4]OTCHET!G227+[4]OTCHET!G233+[4]OTCHET!G236+[4]OTCHET!G237+[4]OTCHET!G238+[4]OTCHET!G239+[4]OTCHET!G240</f>
        <v>0</v>
      </c>
      <c r="H44" s="99">
        <f>+[4]OTCHET!H227+[4]OTCHET!H233+[4]OTCHET!H236+[4]OTCHET!H237+[4]OTCHET!H238+[4]OTCHET!H239+[4]OTCHET!H240</f>
        <v>0</v>
      </c>
      <c r="I44" s="99">
        <f>+[4]OTCHET!I227+[4]OTCHET!I233+[4]OTCHET!I236+[4]OTCHET!I237+[4]OTCHET!I238+[4]OTCHET!I239+[4]OTCHET!I240</f>
        <v>0</v>
      </c>
      <c r="J44" s="100">
        <f>+[4]OTCHET!J227+[4]OTCHET!J233+[4]OTCHET!J236+[4]OTCHET!J237+[4]OTCHET!J238+[4]OTCHET!J239+[4]OTCHET!J240</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+[4]OTCHET!E236+[4]OTCHET!E237+[4]OTCHET!E238+[4]OTCHET!E239+[4]OTCHET!E243+[4]OTCHET!E244+[4]OTCHET!E248</f>
        <v>0</v>
      </c>
      <c r="F45" s="192">
        <f t="shared" si="1"/>
        <v>0</v>
      </c>
      <c r="G45" s="193">
        <f>+[4]OTCHET!G236+[4]OTCHET!G237+[4]OTCHET!G238+[4]OTCHET!G239+[4]OTCHET!G243+[4]OTCHET!G244+[4]OTCHET!G248</f>
        <v>0</v>
      </c>
      <c r="H45" s="194">
        <f>+[4]OTCHET!H236+[4]OTCHET!H237+[4]OTCHET!H238+[4]OTCHET!H239+[4]OTCHET!H243+[4]OTCHET!H244+[4]OTCHET!H248</f>
        <v>0</v>
      </c>
      <c r="I45" s="19">
        <f>+[4]OTCHET!I236+[4]OTCHET!I237+[4]OTCHET!I238+[4]OTCHET!I239+[4]OTCHET!I243+[4]OTCHET!I244+[4]OTCHET!I248</f>
        <v>0</v>
      </c>
      <c r="J45" s="195">
        <f>+[4]OTCHET!J236+[4]OTCHET!J237+[4]OTCHET!J238+[4]OTCHET!J239+[4]OTCHET!J243+[4]OTCHET!J244+[4]OTCHET!J248</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+[4]OTCHET!E255+[4]OTCHET!E256+[4]OTCHET!E257+[4]OTCHET!E258</f>
        <v>0</v>
      </c>
      <c r="F46" s="186">
        <f t="shared" si="1"/>
        <v>-775</v>
      </c>
      <c r="G46" s="187">
        <f>+[4]OTCHET!G255+[4]OTCHET!G256+[4]OTCHET!G257+[4]OTCHET!G258</f>
        <v>0</v>
      </c>
      <c r="H46" s="188">
        <f>+[4]OTCHET!H255+[4]OTCHET!H256+[4]OTCHET!H257+[4]OTCHET!H258</f>
        <v>0</v>
      </c>
      <c r="I46" s="188">
        <f>+[4]OTCHET!I255+[4]OTCHET!I256+[4]OTCHET!I257+[4]OTCHET!I258</f>
        <v>0</v>
      </c>
      <c r="J46" s="189">
        <f>+[4]OTCHET!J255+[4]OTCHET!J256+[4]OTCHET!J257+[4]OTCHET!J258</f>
        <v>-775</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+[4]OTCHET!E256</f>
        <v>0</v>
      </c>
      <c r="F47" s="192">
        <f t="shared" si="1"/>
        <v>0</v>
      </c>
      <c r="G47" s="193">
        <f>+[4]OTCHET!G256</f>
        <v>0</v>
      </c>
      <c r="H47" s="194">
        <f>+[4]OTCHET!H256</f>
        <v>0</v>
      </c>
      <c r="I47" s="19">
        <f>+[4]OTCHET!I256</f>
        <v>0</v>
      </c>
      <c r="J47" s="195">
        <f>+[4]OTCHET!J256</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+[4]OTCHET!E265+[4]OTCHET!E269+[4]OTCHET!E270</f>
        <v>0</v>
      </c>
      <c r="F48" s="135">
        <f t="shared" si="1"/>
        <v>0</v>
      </c>
      <c r="G48" s="131">
        <f>+[4]OTCHET!G265+[4]OTCHET!G269+[4]OTCHET!G270</f>
        <v>0</v>
      </c>
      <c r="H48" s="132">
        <f>+[4]OTCHET!H265+[4]OTCHET!H269+[4]OTCHET!H270</f>
        <v>0</v>
      </c>
      <c r="I48" s="132">
        <f>+[4]OTCHET!I265+[4]OTCHET!I269+[4]OTCHET!I270</f>
        <v>0</v>
      </c>
      <c r="J48" s="133">
        <f>+[4]OTCHET!J265+[4]OTCHET!J269+[4]OTCHET!J270</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[4]OTCHET!E275+[4]OTCHET!E276+[4]OTCHET!E284+[4]OTCHET!E287</f>
        <v>0</v>
      </c>
      <c r="F49" s="135">
        <f t="shared" si="1"/>
        <v>0</v>
      </c>
      <c r="G49" s="136">
        <f>[4]OTCHET!G275+[4]OTCHET!G276+[4]OTCHET!G284+[4]OTCHET!G287</f>
        <v>0</v>
      </c>
      <c r="H49" s="137">
        <f>[4]OTCHET!H275+[4]OTCHET!H276+[4]OTCHET!H284+[4]OTCHET!H287</f>
        <v>0</v>
      </c>
      <c r="I49" s="137">
        <f>[4]OTCHET!I275+[4]OTCHET!I276+[4]OTCHET!I284+[4]OTCHET!I287</f>
        <v>0</v>
      </c>
      <c r="J49" s="138">
        <f>[4]OTCHET!J275+[4]OTCHET!J276+[4]OTCHET!J284+[4]OTCHET!J287</f>
        <v>0</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+[4]OTCHET!E288</f>
        <v>0</v>
      </c>
      <c r="F50" s="135">
        <f t="shared" si="1"/>
        <v>0</v>
      </c>
      <c r="G50" s="136">
        <f>+[4]OTCHET!G288</f>
        <v>0</v>
      </c>
      <c r="H50" s="137">
        <f>+[4]OTCHET!H288</f>
        <v>0</v>
      </c>
      <c r="I50" s="137">
        <f>+[4]OTCHET!I288</f>
        <v>0</v>
      </c>
      <c r="J50" s="138">
        <f>+[4]OTCHET!J288</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+[4]OTCHET!E272</f>
        <v>0</v>
      </c>
      <c r="F51" s="97">
        <f>+G51+H51+I51+J51</f>
        <v>0</v>
      </c>
      <c r="G51" s="98">
        <f>+[4]OTCHET!G272</f>
        <v>0</v>
      </c>
      <c r="H51" s="99">
        <f>+[4]OTCHET!H272</f>
        <v>0</v>
      </c>
      <c r="I51" s="99">
        <f>+[4]OTCHET!I272</f>
        <v>0</v>
      </c>
      <c r="J51" s="100">
        <f>+[4]OTCHET!J272</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+[4]OTCHET!E293</f>
        <v>0</v>
      </c>
      <c r="F52" s="97">
        <f t="shared" si="1"/>
        <v>0</v>
      </c>
      <c r="G52" s="98">
        <f>+[4]OTCHET!G293</f>
        <v>0</v>
      </c>
      <c r="H52" s="99">
        <f>+[4]OTCHET!H293</f>
        <v>0</v>
      </c>
      <c r="I52" s="99">
        <f>+[4]OTCHET!I293</f>
        <v>0</v>
      </c>
      <c r="J52" s="100">
        <f>+[4]OTCHET!J293</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[4]OTCHET!E294</f>
        <v>0</v>
      </c>
      <c r="F53" s="201">
        <f t="shared" si="1"/>
        <v>0</v>
      </c>
      <c r="G53" s="202">
        <f>[4]OTCHET!G294</f>
        <v>0</v>
      </c>
      <c r="H53" s="203">
        <f>[4]OTCHET!H294</f>
        <v>0</v>
      </c>
      <c r="I53" s="203">
        <f>[4]OTCHET!I294</f>
        <v>0</v>
      </c>
      <c r="J53" s="204">
        <f>[4]OTCHET!J294</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[4]OTCHET!E296</f>
        <v>0</v>
      </c>
      <c r="F54" s="208">
        <f t="shared" si="1"/>
        <v>0</v>
      </c>
      <c r="G54" s="209">
        <f>[4]OTCHET!G296</f>
        <v>0</v>
      </c>
      <c r="H54" s="210">
        <f>[4]OTCHET!H296</f>
        <v>0</v>
      </c>
      <c r="I54" s="210">
        <f>[4]OTCHET!I296</f>
        <v>0</v>
      </c>
      <c r="J54" s="211">
        <f>[4]OTCHET!J296</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+[4]OTCHET!E297</f>
        <v>0</v>
      </c>
      <c r="F55" s="213">
        <f t="shared" si="1"/>
        <v>0</v>
      </c>
      <c r="G55" s="214">
        <f>+[4]OTCHET!G297</f>
        <v>0</v>
      </c>
      <c r="H55" s="215">
        <f>+[4]OTCHET!H297</f>
        <v>0</v>
      </c>
      <c r="I55" s="215">
        <f>+[4]OTCHET!I297</f>
        <v>0</v>
      </c>
      <c r="J55" s="216">
        <f>+[4]OTCHET!J297</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+[4]OTCHET!E361+[4]OTCHET!E375+[4]OTCHET!E388</f>
        <v>0</v>
      </c>
      <c r="F57" s="223">
        <f t="shared" si="1"/>
        <v>0</v>
      </c>
      <c r="G57" s="224">
        <f>+[4]OTCHET!G361+[4]OTCHET!G375+[4]OTCHET!G388</f>
        <v>0</v>
      </c>
      <c r="H57" s="225">
        <f>+[4]OTCHET!H361+[4]OTCHET!H375+[4]OTCHET!H388</f>
        <v>0</v>
      </c>
      <c r="I57" s="225">
        <f>+[4]OTCHET!I361+[4]OTCHET!I375+[4]OTCHET!I388</f>
        <v>0</v>
      </c>
      <c r="J57" s="226">
        <f>+[4]OTCHET!J361+[4]OTCHET!J375+[4]OTCHET!J388</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+[4]OTCHET!E383+[4]OTCHET!E391+[4]OTCHET!E396+[4]OTCHET!E399+[4]OTCHET!E402+[4]OTCHET!E405+[4]OTCHET!E406+[4]OTCHET!E409+[4]OTCHET!E422+[4]OTCHET!E423+[4]OTCHET!E424+[4]OTCHET!E425+[4]OTCHET!E426</f>
        <v>0</v>
      </c>
      <c r="F58" s="227">
        <f t="shared" si="1"/>
        <v>0</v>
      </c>
      <c r="G58" s="228">
        <f>+[4]OTCHET!G383+[4]OTCHET!G391+[4]OTCHET!G396+[4]OTCHET!G399+[4]OTCHET!G402+[4]OTCHET!G405+[4]OTCHET!G406+[4]OTCHET!G409+[4]OTCHET!G422+[4]OTCHET!G423+[4]OTCHET!G424+[4]OTCHET!G425+[4]OTCHET!G426</f>
        <v>0</v>
      </c>
      <c r="H58" s="229">
        <f>+[4]OTCHET!H383+[4]OTCHET!H391+[4]OTCHET!H396+[4]OTCHET!H399+[4]OTCHET!H402+[4]OTCHET!H405+[4]OTCHET!H406+[4]OTCHET!H409+[4]OTCHET!H422+[4]OTCHET!H423+[4]OTCHET!H424+[4]OTCHET!H425+[4]OTCHET!H426</f>
        <v>0</v>
      </c>
      <c r="I58" s="229">
        <f>+[4]OTCHET!I383+[4]OTCHET!I391+[4]OTCHET!I396+[4]OTCHET!I399+[4]OTCHET!I402+[4]OTCHET!I405+[4]OTCHET!I406+[4]OTCHET!I409+[4]OTCHET!I422+[4]OTCHET!I423+[4]OTCHET!I424+[4]OTCHET!I425+[4]OTCHET!I426</f>
        <v>0</v>
      </c>
      <c r="J58" s="230">
        <f>+[4]OTCHET!J383+[4]OTCHET!J391+[4]OTCHET!J396+[4]OTCHET!J399+[4]OTCHET!J402+[4]OTCHET!J405+[4]OTCHET!J406+[4]OTCHET!J409+[4]OTCHET!J422+[4]OTCHET!J423+[4]OTCHET!J424+[4]OTCHET!J425+[4]OTCHET!J426</f>
        <v>0</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+[4]OTCHET!E422+[4]OTCHET!E423+[4]OTCHET!E424+[4]OTCHET!E425+[4]OTCHET!E426</f>
        <v>0</v>
      </c>
      <c r="F59" s="231">
        <f t="shared" si="1"/>
        <v>0</v>
      </c>
      <c r="G59" s="232">
        <f>+[4]OTCHET!G422+[4]OTCHET!G423+[4]OTCHET!G424+[4]OTCHET!G425+[4]OTCHET!G426</f>
        <v>0</v>
      </c>
      <c r="H59" s="233">
        <f>+[4]OTCHET!H422+[4]OTCHET!H423+[4]OTCHET!H424+[4]OTCHET!H425+[4]OTCHET!H426</f>
        <v>0</v>
      </c>
      <c r="I59" s="233">
        <f>+[4]OTCHET!I422+[4]OTCHET!I423+[4]OTCHET!I424+[4]OTCHET!I425+[4]OTCHET!I426</f>
        <v>0</v>
      </c>
      <c r="J59" s="234">
        <f>+[4]OTCHET!J422+[4]OTCHET!J423+[4]OTCHET!J424+[4]OTCHET!J425+[4]OTCHET!J426</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[4]OTCHET!E405</f>
        <v>0</v>
      </c>
      <c r="F60" s="237">
        <f t="shared" si="1"/>
        <v>0</v>
      </c>
      <c r="G60" s="238">
        <f>[4]OTCHET!G405</f>
        <v>0</v>
      </c>
      <c r="H60" s="239">
        <f>[4]OTCHET!H405</f>
        <v>0</v>
      </c>
      <c r="I60" s="239">
        <f>[4]OTCHET!I405</f>
        <v>0</v>
      </c>
      <c r="J60" s="240">
        <f>[4]OTCHET!J405</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[4]OTCHET!E412</f>
        <v>0</v>
      </c>
      <c r="F62" s="158">
        <f t="shared" si="1"/>
        <v>0</v>
      </c>
      <c r="G62" s="159">
        <f>[4]OTCHET!G412</f>
        <v>0</v>
      </c>
      <c r="H62" s="160">
        <f>[4]OTCHET!H412</f>
        <v>0</v>
      </c>
      <c r="I62" s="160">
        <f>[4]OTCHET!I412</f>
        <v>0</v>
      </c>
      <c r="J62" s="161">
        <f>[4]OTCHET!J412</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+[4]OTCHET!E249</f>
        <v>0</v>
      </c>
      <c r="F63" s="246">
        <f t="shared" si="1"/>
        <v>0</v>
      </c>
      <c r="G63" s="247">
        <f>+[4]OTCHET!G249</f>
        <v>0</v>
      </c>
      <c r="H63" s="248">
        <f>+[4]OTCHET!H249</f>
        <v>0</v>
      </c>
      <c r="I63" s="248">
        <f>+[4]OTCHET!I249</f>
        <v>0</v>
      </c>
      <c r="J63" s="249">
        <f>+[4]OTCHET!J249</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2183</v>
      </c>
      <c r="G64" s="253">
        <f t="shared" si="7"/>
        <v>0</v>
      </c>
      <c r="H64" s="254">
        <f t="shared" si="7"/>
        <v>0</v>
      </c>
      <c r="I64" s="254">
        <f t="shared" si="7"/>
        <v>0</v>
      </c>
      <c r="J64" s="255">
        <f t="shared" si="7"/>
        <v>2183</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-2183</v>
      </c>
      <c r="G66" s="262">
        <f t="shared" ref="G66" si="9">SUM(+G68+G76+G77+G84+G85+G86+G89+G90+G91+G92+G93+G94+G95)</f>
        <v>0</v>
      </c>
      <c r="H66" s="263">
        <f>SUM(+H68+H76+H77+H84+H85+H86+H89+H90+H91+H92+H93+H94+H95)</f>
        <v>0</v>
      </c>
      <c r="I66" s="263">
        <f>SUM(+I68+I76+I77+I84+I85+I86+I89+I90+I91+I92+I93+I94+I95)</f>
        <v>0</v>
      </c>
      <c r="J66" s="264">
        <f>SUM(+J68+J76+J77+J84+J85+J86+J89+J90+J91+J92+J93+J94+J95)</f>
        <v>-2183</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+[4]OTCHET!E482+[4]OTCHET!E483+[4]OTCHET!E486+[4]OTCHET!E487+[4]OTCHET!E490+[4]OTCHET!E491+[4]OTCHET!E495</f>
        <v>0</v>
      </c>
      <c r="F69" s="272">
        <f t="shared" si="1"/>
        <v>0</v>
      </c>
      <c r="G69" s="273">
        <f>+[4]OTCHET!G482+[4]OTCHET!G483+[4]OTCHET!G486+[4]OTCHET!G487+[4]OTCHET!G490+[4]OTCHET!G491+[4]OTCHET!G495</f>
        <v>0</v>
      </c>
      <c r="H69" s="274">
        <f>+[4]OTCHET!H482+[4]OTCHET!H483+[4]OTCHET!H486+[4]OTCHET!H487+[4]OTCHET!H490+[4]OTCHET!H491+[4]OTCHET!H495</f>
        <v>0</v>
      </c>
      <c r="I69" s="274">
        <f>+[4]OTCHET!I482+[4]OTCHET!I483+[4]OTCHET!I486+[4]OTCHET!I487+[4]OTCHET!I490+[4]OTCHET!I491+[4]OTCHET!I495</f>
        <v>0</v>
      </c>
      <c r="J69" s="275">
        <f>+[4]OTCHET!J482+[4]OTCHET!J483+[4]OTCHET!J486+[4]OTCHET!J487+[4]OTCHET!J490+[4]OTCHET!J491+[4]OTCHET!J495</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+[4]OTCHET!E484+[4]OTCHET!E485+[4]OTCHET!E488+[4]OTCHET!E489+[4]OTCHET!E492+[4]OTCHET!E493+[4]OTCHET!E494+[4]OTCHET!E496</f>
        <v>0</v>
      </c>
      <c r="F70" s="277">
        <f t="shared" si="1"/>
        <v>0</v>
      </c>
      <c r="G70" s="278">
        <f>+[4]OTCHET!G484+[4]OTCHET!G485+[4]OTCHET!G488+[4]OTCHET!G489+[4]OTCHET!G492+[4]OTCHET!G493+[4]OTCHET!G494+[4]OTCHET!G496</f>
        <v>0</v>
      </c>
      <c r="H70" s="279">
        <f>+[4]OTCHET!H484+[4]OTCHET!H485+[4]OTCHET!H488+[4]OTCHET!H489+[4]OTCHET!H492+[4]OTCHET!H493+[4]OTCHET!H494+[4]OTCHET!H496</f>
        <v>0</v>
      </c>
      <c r="I70" s="279">
        <f>+[4]OTCHET!I484+[4]OTCHET!I485+[4]OTCHET!I488+[4]OTCHET!I489+[4]OTCHET!I492+[4]OTCHET!I493+[4]OTCHET!I494+[4]OTCHET!I496</f>
        <v>0</v>
      </c>
      <c r="J70" s="280">
        <f>+[4]OTCHET!J484+[4]OTCHET!J485+[4]OTCHET!J488+[4]OTCHET!J489+[4]OTCHET!J492+[4]OTCHET!J493+[4]OTCHET!J494+[4]OTCHET!J496</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+[4]OTCHET!E497</f>
        <v>0</v>
      </c>
      <c r="F71" s="277">
        <f t="shared" si="1"/>
        <v>0</v>
      </c>
      <c r="G71" s="278">
        <f>+[4]OTCHET!G497</f>
        <v>0</v>
      </c>
      <c r="H71" s="279">
        <f>+[4]OTCHET!H497</f>
        <v>0</v>
      </c>
      <c r="I71" s="279">
        <f>+[4]OTCHET!I497</f>
        <v>0</v>
      </c>
      <c r="J71" s="280">
        <f>+[4]OTCHET!J497</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+[4]OTCHET!E502</f>
        <v>0</v>
      </c>
      <c r="F72" s="277">
        <f t="shared" si="1"/>
        <v>0</v>
      </c>
      <c r="G72" s="278">
        <f>+[4]OTCHET!G502</f>
        <v>0</v>
      </c>
      <c r="H72" s="279">
        <f>+[4]OTCHET!H502</f>
        <v>0</v>
      </c>
      <c r="I72" s="279">
        <f>+[4]OTCHET!I502</f>
        <v>0</v>
      </c>
      <c r="J72" s="280">
        <f>+[4]OTCHET!J502</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+[4]OTCHET!E542</f>
        <v>0</v>
      </c>
      <c r="F73" s="277">
        <f t="shared" si="1"/>
        <v>0</v>
      </c>
      <c r="G73" s="278">
        <f>+[4]OTCHET!G542</f>
        <v>0</v>
      </c>
      <c r="H73" s="279">
        <f>+[4]OTCHET!H542</f>
        <v>0</v>
      </c>
      <c r="I73" s="279">
        <f>+[4]OTCHET!I542</f>
        <v>0</v>
      </c>
      <c r="J73" s="280">
        <f>+[4]OTCHET!J542</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+[4]OTCHET!E581+[4]OTCHET!E582</f>
        <v>0</v>
      </c>
      <c r="F74" s="277">
        <f t="shared" si="1"/>
        <v>0</v>
      </c>
      <c r="G74" s="278">
        <f>+[4]OTCHET!G581+[4]OTCHET!G582</f>
        <v>0</v>
      </c>
      <c r="H74" s="279">
        <f>+[4]OTCHET!H581+[4]OTCHET!H582</f>
        <v>0</v>
      </c>
      <c r="I74" s="279">
        <f>+[4]OTCHET!I581+[4]OTCHET!I582</f>
        <v>0</v>
      </c>
      <c r="J74" s="280">
        <f>+[4]OTCHET!J581+[4]OTCHET!J582</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+[4]OTCHET!E583+[4]OTCHET!E584+[4]OTCHET!E585</f>
        <v>0</v>
      </c>
      <c r="F75" s="283">
        <f t="shared" si="1"/>
        <v>0</v>
      </c>
      <c r="G75" s="284">
        <f>+[4]OTCHET!G583+[4]OTCHET!G584+[4]OTCHET!G585</f>
        <v>0</v>
      </c>
      <c r="H75" s="285">
        <f>+[4]OTCHET!H583+[4]OTCHET!H584+[4]OTCHET!H585</f>
        <v>0</v>
      </c>
      <c r="I75" s="285">
        <f>+[4]OTCHET!I583+[4]OTCHET!I584+[4]OTCHET!I585</f>
        <v>0</v>
      </c>
      <c r="J75" s="286">
        <f>+[4]OTCHET!J583+[4]OTCHET!J584+[4]OTCHET!J585</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[4]OTCHET!E461</f>
        <v>0</v>
      </c>
      <c r="F76" s="223">
        <f t="shared" si="1"/>
        <v>0</v>
      </c>
      <c r="G76" s="224">
        <f>[4]OTCHET!G461</f>
        <v>0</v>
      </c>
      <c r="H76" s="225">
        <f>[4]OTCHET!H461</f>
        <v>0</v>
      </c>
      <c r="I76" s="225">
        <f>[4]OTCHET!I461</f>
        <v>0</v>
      </c>
      <c r="J76" s="226">
        <f>[4]OTCHET!J461</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+[4]OTCHET!E466+[4]OTCHET!E469</f>
        <v>0</v>
      </c>
      <c r="F78" s="272">
        <f t="shared" si="1"/>
        <v>0</v>
      </c>
      <c r="G78" s="273">
        <f>+[4]OTCHET!G466+[4]OTCHET!G469</f>
        <v>0</v>
      </c>
      <c r="H78" s="274">
        <f>+[4]OTCHET!H466+[4]OTCHET!H469</f>
        <v>0</v>
      </c>
      <c r="I78" s="274">
        <f>+[4]OTCHET!I466+[4]OTCHET!I469</f>
        <v>0</v>
      </c>
      <c r="J78" s="275">
        <f>+[4]OTCHET!J466+[4]OTCHET!J469</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+[4]OTCHET!E467+[4]OTCHET!E470</f>
        <v>0</v>
      </c>
      <c r="F79" s="277">
        <f t="shared" si="1"/>
        <v>0</v>
      </c>
      <c r="G79" s="278">
        <f>+[4]OTCHET!G467+[4]OTCHET!G470</f>
        <v>0</v>
      </c>
      <c r="H79" s="279">
        <f>+[4]OTCHET!H467+[4]OTCHET!H470</f>
        <v>0</v>
      </c>
      <c r="I79" s="279">
        <f>+[4]OTCHET!I467+[4]OTCHET!I470</f>
        <v>0</v>
      </c>
      <c r="J79" s="280">
        <f>+[4]OTCHET!J467+[4]OTCHET!J470</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[4]OTCHET!E471</f>
        <v>0</v>
      </c>
      <c r="F80" s="277">
        <f t="shared" si="1"/>
        <v>0</v>
      </c>
      <c r="G80" s="278">
        <f>[4]OTCHET!G471</f>
        <v>0</v>
      </c>
      <c r="H80" s="279">
        <f>[4]OTCHET!H471</f>
        <v>0</v>
      </c>
      <c r="I80" s="279">
        <f>[4]OTCHET!I471</f>
        <v>0</v>
      </c>
      <c r="J80" s="280">
        <f>[4]OTCHET!J471</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+[4]OTCHET!E479</f>
        <v>0</v>
      </c>
      <c r="F82" s="277">
        <f t="shared" si="1"/>
        <v>0</v>
      </c>
      <c r="G82" s="278">
        <f>+[4]OTCHET!G479</f>
        <v>0</v>
      </c>
      <c r="H82" s="279">
        <f>+[4]OTCHET!H479</f>
        <v>0</v>
      </c>
      <c r="I82" s="279">
        <f>+[4]OTCHET!I479</f>
        <v>0</v>
      </c>
      <c r="J82" s="280">
        <f>+[4]OTCHET!J479</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+[4]OTCHET!E480</f>
        <v>0</v>
      </c>
      <c r="F83" s="283">
        <f t="shared" si="1"/>
        <v>0</v>
      </c>
      <c r="G83" s="284">
        <f>+[4]OTCHET!G480</f>
        <v>0</v>
      </c>
      <c r="H83" s="285">
        <f>+[4]OTCHET!H480</f>
        <v>0</v>
      </c>
      <c r="I83" s="285">
        <f>+[4]OTCHET!I480</f>
        <v>0</v>
      </c>
      <c r="J83" s="286">
        <f>+[4]OTCHET!J480</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[4]OTCHET!E535</f>
        <v>0</v>
      </c>
      <c r="F84" s="223">
        <f t="shared" si="1"/>
        <v>0</v>
      </c>
      <c r="G84" s="224">
        <f>[4]OTCHET!G535</f>
        <v>0</v>
      </c>
      <c r="H84" s="225">
        <f>[4]OTCHET!H535</f>
        <v>0</v>
      </c>
      <c r="I84" s="225">
        <f>[4]OTCHET!I535</f>
        <v>0</v>
      </c>
      <c r="J84" s="226">
        <f>[4]OTCHET!J535</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[4]OTCHET!E536</f>
        <v>0</v>
      </c>
      <c r="F85" s="227">
        <f t="shared" si="1"/>
        <v>0</v>
      </c>
      <c r="G85" s="228">
        <f>[4]OTCHET!G536</f>
        <v>0</v>
      </c>
      <c r="H85" s="229">
        <f>[4]OTCHET!H536</f>
        <v>0</v>
      </c>
      <c r="I85" s="229">
        <f>[4]OTCHET!I536</f>
        <v>0</v>
      </c>
      <c r="J85" s="230">
        <f>[4]OTCHET!J536</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-2183</v>
      </c>
      <c r="G86" s="232">
        <f t="shared" ref="G86" si="15">+G87+G88</f>
        <v>0</v>
      </c>
      <c r="H86" s="233">
        <f>+H87+H88</f>
        <v>0</v>
      </c>
      <c r="I86" s="233">
        <f>+I87+I88</f>
        <v>0</v>
      </c>
      <c r="J86" s="234">
        <f>+J87+J88</f>
        <v>-2183</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+[4]OTCHET!E503+[4]OTCHET!E512+[4]OTCHET!E516+[4]OTCHET!E543</f>
        <v>0</v>
      </c>
      <c r="F87" s="272">
        <f t="shared" si="1"/>
        <v>0</v>
      </c>
      <c r="G87" s="273">
        <f>+[4]OTCHET!G503+[4]OTCHET!G512+[4]OTCHET!G516+[4]OTCHET!G543</f>
        <v>0</v>
      </c>
      <c r="H87" s="274">
        <f>+[4]OTCHET!H503+[4]OTCHET!H512+[4]OTCHET!H516+[4]OTCHET!H543</f>
        <v>0</v>
      </c>
      <c r="I87" s="274">
        <f>+[4]OTCHET!I503+[4]OTCHET!I512+[4]OTCHET!I516+[4]OTCHET!I543</f>
        <v>0</v>
      </c>
      <c r="J87" s="275">
        <f>+[4]OTCHET!J503+[4]OTCHET!J512+[4]OTCHET!J516+[4]OTCHET!J543</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+[4]OTCHET!E521+[4]OTCHET!E524+[4]OTCHET!E544</f>
        <v>0</v>
      </c>
      <c r="F88" s="283">
        <f t="shared" si="1"/>
        <v>-2183</v>
      </c>
      <c r="G88" s="284">
        <f>+[4]OTCHET!G521+[4]OTCHET!G524+[4]OTCHET!G544</f>
        <v>0</v>
      </c>
      <c r="H88" s="285">
        <f>+[4]OTCHET!H521+[4]OTCHET!H524+[4]OTCHET!H544</f>
        <v>0</v>
      </c>
      <c r="I88" s="285">
        <f>+[4]OTCHET!I521+[4]OTCHET!I524+[4]OTCHET!I544</f>
        <v>0</v>
      </c>
      <c r="J88" s="286">
        <f>+[4]OTCHET!J521+[4]OTCHET!J524+[4]OTCHET!J544</f>
        <v>-2183</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[4]OTCHET!E531</f>
        <v>0</v>
      </c>
      <c r="F89" s="223">
        <f t="shared" ref="F89:F96" si="17">+G89+H89+I89+J89</f>
        <v>0</v>
      </c>
      <c r="G89" s="224">
        <f>[4]OTCHET!G531</f>
        <v>0</v>
      </c>
      <c r="H89" s="225">
        <f>[4]OTCHET!H531</f>
        <v>0</v>
      </c>
      <c r="I89" s="225">
        <f>[4]OTCHET!I531</f>
        <v>0</v>
      </c>
      <c r="J89" s="226">
        <f>[4]OTCHET!J531</f>
        <v>0</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+[4]OTCHET!E567+[4]OTCHET!E568+[4]OTCHET!E569+[4]OTCHET!E570+[4]OTCHET!E571+[4]OTCHET!E572</f>
        <v>0</v>
      </c>
      <c r="F90" s="227">
        <f t="shared" si="17"/>
        <v>0</v>
      </c>
      <c r="G90" s="228">
        <f>+[4]OTCHET!G567+[4]OTCHET!G568+[4]OTCHET!G569+[4]OTCHET!G570+[4]OTCHET!G571+[4]OTCHET!G572</f>
        <v>0</v>
      </c>
      <c r="H90" s="229">
        <f>+[4]OTCHET!H567+[4]OTCHET!H568+[4]OTCHET!H569+[4]OTCHET!H570+[4]OTCHET!H571+[4]OTCHET!H572</f>
        <v>0</v>
      </c>
      <c r="I90" s="229">
        <f>+[4]OTCHET!I567+[4]OTCHET!I568+[4]OTCHET!I569+[4]OTCHET!I570+[4]OTCHET!I571+[4]OTCHET!I572</f>
        <v>0</v>
      </c>
      <c r="J90" s="230">
        <f>+[4]OTCHET!J567+[4]OTCHET!J568+[4]OTCHET!J569+[4]OTCHET!J570+[4]OTCHET!J571+[4]OTCHET!J572</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+[4]OTCHET!E573+[4]OTCHET!E574+[4]OTCHET!E575+[4]OTCHET!E576+[4]OTCHET!E577+[4]OTCHET!E578+[4]OTCHET!E579</f>
        <v>0</v>
      </c>
      <c r="F91" s="135">
        <f t="shared" si="17"/>
        <v>0</v>
      </c>
      <c r="G91" s="136">
        <f>+[4]OTCHET!G573+[4]OTCHET!G574+[4]OTCHET!G575+[4]OTCHET!G576+[4]OTCHET!G577+[4]OTCHET!G578+[4]OTCHET!G579</f>
        <v>0</v>
      </c>
      <c r="H91" s="137">
        <f>+[4]OTCHET!H573+[4]OTCHET!H574+[4]OTCHET!H575+[4]OTCHET!H576+[4]OTCHET!H577+[4]OTCHET!H578+[4]OTCHET!H579</f>
        <v>0</v>
      </c>
      <c r="I91" s="137">
        <f>+[4]OTCHET!I573+[4]OTCHET!I574+[4]OTCHET!I575+[4]OTCHET!I576+[4]OTCHET!I577+[4]OTCHET!I578+[4]OTCHET!I579</f>
        <v>0</v>
      </c>
      <c r="J91" s="138">
        <f>+[4]OTCHET!J573+[4]OTCHET!J574+[4]OTCHET!J575+[4]OTCHET!J576+[4]OTCHET!J577+[4]OTCHET!J578+[4]OTCHET!J579</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+[4]OTCHET!E580</f>
        <v>0</v>
      </c>
      <c r="F92" s="135">
        <f t="shared" si="17"/>
        <v>0</v>
      </c>
      <c r="G92" s="136">
        <f>+[4]OTCHET!G580</f>
        <v>0</v>
      </c>
      <c r="H92" s="137">
        <f>+[4]OTCHET!H580</f>
        <v>0</v>
      </c>
      <c r="I92" s="137">
        <f>+[4]OTCHET!I580</f>
        <v>0</v>
      </c>
      <c r="J92" s="138">
        <f>+[4]OTCHET!J580</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+[4]OTCHET!E587+[4]OTCHET!E588</f>
        <v>0</v>
      </c>
      <c r="F93" s="135">
        <f t="shared" si="17"/>
        <v>0</v>
      </c>
      <c r="G93" s="136">
        <f>+[4]OTCHET!G587+[4]OTCHET!G588</f>
        <v>0</v>
      </c>
      <c r="H93" s="137">
        <f>+[4]OTCHET!H587+[4]OTCHET!H588</f>
        <v>0</v>
      </c>
      <c r="I93" s="137">
        <f>+[4]OTCHET!I587+[4]OTCHET!I588</f>
        <v>0</v>
      </c>
      <c r="J93" s="138">
        <f>+[4]OTCHET!J587+[4]OTCHET!J588</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+[4]OTCHET!E589+[4]OTCHET!E590</f>
        <v>0</v>
      </c>
      <c r="F94" s="135">
        <f t="shared" si="17"/>
        <v>0</v>
      </c>
      <c r="G94" s="136">
        <f>+[4]OTCHET!G589+[4]OTCHET!G590</f>
        <v>0</v>
      </c>
      <c r="H94" s="137">
        <f>+[4]OTCHET!H589+[4]OTCHET!H590</f>
        <v>0</v>
      </c>
      <c r="I94" s="137">
        <f>+[4]OTCHET!I589+[4]OTCHET!I590</f>
        <v>0</v>
      </c>
      <c r="J94" s="138">
        <f>+[4]OTCHET!J589+[4]OTCHET!J590</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[4]OTCHET!E591</f>
        <v>0</v>
      </c>
      <c r="F95" s="97">
        <f t="shared" si="17"/>
        <v>0</v>
      </c>
      <c r="G95" s="98">
        <f>[4]OTCHET!G591</f>
        <v>0</v>
      </c>
      <c r="H95" s="99">
        <f>[4]OTCHET!H591</f>
        <v>0</v>
      </c>
      <c r="I95" s="99">
        <f>[4]OTCHET!I591</f>
        <v>0</v>
      </c>
      <c r="J95" s="100">
        <f>[4]OTCHET!J591</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+[4]OTCHET!E594</f>
        <v>0</v>
      </c>
      <c r="F96" s="293">
        <f t="shared" si="17"/>
        <v>0</v>
      </c>
      <c r="G96" s="294">
        <f>+[4]OTCHET!G594</f>
        <v>0</v>
      </c>
      <c r="H96" s="295">
        <f>+[4]OTCHET!H594</f>
        <v>0</v>
      </c>
      <c r="I96" s="295">
        <f>+[4]OTCHET!I594</f>
        <v>0</v>
      </c>
      <c r="J96" s="296">
        <f>+[4]OTCHET!J594</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+[4]OTCHET!H605</f>
        <v>vani2223@abv.bg</v>
      </c>
      <c r="C107" s="300"/>
      <c r="D107" s="300"/>
      <c r="E107" s="24"/>
      <c r="F107" s="304"/>
      <c r="G107" s="31" t="str">
        <f>+[4]OTCHET!E605</f>
        <v>032/</v>
      </c>
      <c r="H107" s="31" t="str">
        <f>+[4]OTCHET!F605</f>
        <v>654-420</v>
      </c>
      <c r="I107" s="305"/>
      <c r="J107" s="37">
        <f>+[4]OTCHET!B605</f>
        <v>44962</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+[4]OTCHET!D603</f>
        <v>Мария Механджийска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+[4]OTCHET!G600</f>
        <v>Иванка Налджиян</v>
      </c>
      <c r="F114" s="480"/>
      <c r="G114" s="320"/>
      <c r="H114" s="18"/>
      <c r="I114" s="480" t="str">
        <f>+[4]OTCHET!G603</f>
        <v>проф. д-р Христина Янчева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B105">
    <cfRule type="cellIs" dxfId="49" priority="10" stopIfTrue="1" operator="notEqual">
      <formula>0</formula>
    </cfRule>
  </conditionalFormatting>
  <conditionalFormatting sqref="B107 G107:H107">
    <cfRule type="cellIs" dxfId="48" priority="19" stopIfTrue="1" operator="equal">
      <formula>0</formula>
    </cfRule>
  </conditionalFormatting>
  <conditionalFormatting sqref="E110 I114">
    <cfRule type="cellIs" dxfId="47" priority="18" stopIfTrue="1" operator="equal">
      <formula>0</formula>
    </cfRule>
  </conditionalFormatting>
  <conditionalFormatting sqref="E15:F15">
    <cfRule type="cellIs" dxfId="46" priority="1" stopIfTrue="1" operator="equal">
      <formula>"Чужди средства"</formula>
    </cfRule>
    <cfRule type="cellIs" dxfId="45" priority="2" stopIfTrue="1" operator="equal">
      <formula>"СЕС - ДМП"</formula>
    </cfRule>
    <cfRule type="cellIs" dxfId="44" priority="3" stopIfTrue="1" operator="equal">
      <formula>"СЕС - РА"</formula>
    </cfRule>
    <cfRule type="cellIs" dxfId="43" priority="4" stopIfTrue="1" operator="equal">
      <formula>"СЕС - ДЕС"</formula>
    </cfRule>
    <cfRule type="cellIs" dxfId="42" priority="5" stopIfTrue="1" operator="equal">
      <formula>"СЕС - КСФ"</formula>
    </cfRule>
  </conditionalFormatting>
  <conditionalFormatting sqref="E114:F114">
    <cfRule type="cellIs" dxfId="41" priority="16" stopIfTrue="1" operator="equal">
      <formula>0</formula>
    </cfRule>
  </conditionalFormatting>
  <conditionalFormatting sqref="E65:J65">
    <cfRule type="cellIs" dxfId="40" priority="21" stopIfTrue="1" operator="notEqual">
      <formula>0</formula>
    </cfRule>
  </conditionalFormatting>
  <conditionalFormatting sqref="E105:J105">
    <cfRule type="cellIs" dxfId="39" priority="20" stopIfTrue="1" operator="notEqual">
      <formula>0</formula>
    </cfRule>
  </conditionalFormatting>
  <conditionalFormatting sqref="I11:J11">
    <cfRule type="cellIs" dxfId="38" priority="6" stopIfTrue="1" operator="between">
      <formula>1000000000000</formula>
      <formula>9999999999999990</formula>
    </cfRule>
    <cfRule type="cellIs" dxfId="37" priority="7" stopIfTrue="1" operator="between">
      <formula>10000000000</formula>
      <formula>999999999999</formula>
    </cfRule>
    <cfRule type="cellIs" dxfId="36" priority="8" stopIfTrue="1" operator="between">
      <formula>1000000</formula>
      <formula>99999999</formula>
    </cfRule>
    <cfRule type="cellIs" dxfId="35" priority="9" stopIfTrue="1" operator="between">
      <formula>100</formula>
      <formula>9999</formula>
    </cfRule>
  </conditionalFormatting>
  <conditionalFormatting sqref="J107">
    <cfRule type="cellIs" dxfId="3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51" zoomScale="60" zoomScaleNormal="60" workbookViewId="0">
      <selection activeCell="I28" sqref="I2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Аграрен университет </v>
      </c>
      <c r="C11" s="11"/>
      <c r="D11" s="11"/>
      <c r="E11" s="12" t="s">
        <v>0</v>
      </c>
      <c r="F11" s="34">
        <f>[5]OTCHET!F9</f>
        <v>44957</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18609</v>
      </c>
      <c r="G38" s="166">
        <f t="shared" si="4"/>
        <v>0</v>
      </c>
      <c r="H38" s="167">
        <f t="shared" si="4"/>
        <v>0</v>
      </c>
      <c r="I38" s="167">
        <f t="shared" si="4"/>
        <v>0</v>
      </c>
      <c r="J38" s="168">
        <f t="shared" si="4"/>
        <v>18609</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8992</v>
      </c>
      <c r="G39" s="172">
        <f t="shared" si="5"/>
        <v>0</v>
      </c>
      <c r="H39" s="173">
        <f t="shared" si="5"/>
        <v>0</v>
      </c>
      <c r="I39" s="173">
        <f t="shared" si="5"/>
        <v>0</v>
      </c>
      <c r="J39" s="174">
        <f t="shared" si="5"/>
        <v>8992</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5444</v>
      </c>
      <c r="G40" s="45">
        <f>[5]OTCHET!G187</f>
        <v>0</v>
      </c>
      <c r="H40" s="39">
        <f>[5]OTCHET!H187</f>
        <v>0</v>
      </c>
      <c r="I40" s="39">
        <f>[5]OTCHET!I187</f>
        <v>0</v>
      </c>
      <c r="J40" s="40">
        <f>[5]OTCHET!J187</f>
        <v>5444</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2941</v>
      </c>
      <c r="G41" s="46">
        <f>[5]OTCHET!G190</f>
        <v>0</v>
      </c>
      <c r="H41" s="41">
        <f>[5]OTCHET!H190</f>
        <v>0</v>
      </c>
      <c r="I41" s="41">
        <f>[5]OTCHET!I190</f>
        <v>0</v>
      </c>
      <c r="J41" s="42">
        <f>[5]OTCHET!J190</f>
        <v>2941</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607</v>
      </c>
      <c r="G42" s="47">
        <f>+[5]OTCHET!G196+[5]OTCHET!G204</f>
        <v>0</v>
      </c>
      <c r="H42" s="43">
        <f>+[5]OTCHET!H196+[5]OTCHET!H204</f>
        <v>0</v>
      </c>
      <c r="I42" s="43">
        <f>+[5]OTCHET!I196+[5]OTCHET!I204</f>
        <v>0</v>
      </c>
      <c r="J42" s="44">
        <f>+[5]OTCHET!J196+[5]OTCHET!J204</f>
        <v>607</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+[5]OTCHET!E205+[5]OTCHET!E223+[5]OTCHET!E271</f>
        <v>0</v>
      </c>
      <c r="F43" s="186">
        <f t="shared" si="1"/>
        <v>17</v>
      </c>
      <c r="G43" s="187">
        <f>+[5]OTCHET!G205+[5]OTCHET!G223+[5]OTCHET!G271</f>
        <v>0</v>
      </c>
      <c r="H43" s="188">
        <f>+[5]OTCHET!H205+[5]OTCHET!H223+[5]OTCHET!H271</f>
        <v>0</v>
      </c>
      <c r="I43" s="188">
        <f>+[5]OTCHET!I205+[5]OTCHET!I223+[5]OTCHET!I271</f>
        <v>0</v>
      </c>
      <c r="J43" s="189">
        <f>+[5]OTCHET!J205+[5]OTCHET!J223+[5]OTCHET!J271</f>
        <v>17</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+[5]OTCHET!E255+[5]OTCHET!E256+[5]OTCHET!E257+[5]OTCHET!E258</f>
        <v>0</v>
      </c>
      <c r="F46" s="186">
        <f t="shared" si="1"/>
        <v>9600</v>
      </c>
      <c r="G46" s="187">
        <f>+[5]OTCHET!G255+[5]OTCHET!G256+[5]OTCHET!G257+[5]OTCHET!G258</f>
        <v>0</v>
      </c>
      <c r="H46" s="188">
        <f>+[5]OTCHET!H255+[5]OTCHET!H256+[5]OTCHET!H257+[5]OTCHET!H258</f>
        <v>0</v>
      </c>
      <c r="I46" s="188">
        <f>+[5]OTCHET!I255+[5]OTCHET!I256+[5]OTCHET!I257+[5]OTCHET!I258</f>
        <v>0</v>
      </c>
      <c r="J46" s="189">
        <f>+[5]OTCHET!J255+[5]OTCHET!J256+[5]OTCHET!J257+[5]OTCHET!J258</f>
        <v>9600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+[5]OTCHET!E256</f>
        <v>0</v>
      </c>
      <c r="F47" s="192">
        <f t="shared" si="1"/>
        <v>9600</v>
      </c>
      <c r="G47" s="193">
        <f>+[5]OTCHET!G256</f>
        <v>0</v>
      </c>
      <c r="H47" s="194">
        <f>+[5]OTCHET!H256</f>
        <v>0</v>
      </c>
      <c r="I47" s="19">
        <f>+[5]OTCHET!I256</f>
        <v>0</v>
      </c>
      <c r="J47" s="195">
        <f>+[5]OTCHET!J256</f>
        <v>9600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+[5]OTCHET!E297</f>
        <v>0</v>
      </c>
      <c r="F55" s="213">
        <f t="shared" si="1"/>
        <v>0</v>
      </c>
      <c r="G55" s="214">
        <f>+[5]OTCHET!G297</f>
        <v>0</v>
      </c>
      <c r="H55" s="215">
        <f>+[5]OTCHET!H297</f>
        <v>0</v>
      </c>
      <c r="I55" s="215">
        <f>+[5]OTCHET!I297</f>
        <v>0</v>
      </c>
      <c r="J55" s="216">
        <f>+[5]OTCHET!J297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9681</v>
      </c>
      <c r="G56" s="220">
        <f t="shared" si="6"/>
        <v>0</v>
      </c>
      <c r="H56" s="221">
        <f t="shared" si="6"/>
        <v>0</v>
      </c>
      <c r="I56" s="21">
        <f t="shared" si="6"/>
        <v>0</v>
      </c>
      <c r="J56" s="222">
        <f t="shared" si="6"/>
        <v>9681</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9681</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9681</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[5]OTCHET!E412</f>
        <v>0</v>
      </c>
      <c r="F62" s="158">
        <f t="shared" si="1"/>
        <v>0</v>
      </c>
      <c r="G62" s="159">
        <f>[5]OTCHET!G412</f>
        <v>0</v>
      </c>
      <c r="H62" s="160">
        <f>[5]OTCHET!H412</f>
        <v>0</v>
      </c>
      <c r="I62" s="160">
        <f>[5]OTCHET!I412</f>
        <v>0</v>
      </c>
      <c r="J62" s="161">
        <f>[5]OTCHET!J412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-8928</v>
      </c>
      <c r="G64" s="253">
        <f t="shared" si="7"/>
        <v>0</v>
      </c>
      <c r="H64" s="254">
        <f t="shared" si="7"/>
        <v>0</v>
      </c>
      <c r="I64" s="254">
        <f t="shared" si="7"/>
        <v>0</v>
      </c>
      <c r="J64" s="255">
        <f t="shared" si="7"/>
        <v>-8928</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8928</v>
      </c>
      <c r="G66" s="262">
        <f t="shared" ref="G66" si="9">SUM(+G68+G76+G77+G84+G85+G86+G89+G90+G91+G92+G93+G94+G95)</f>
        <v>0</v>
      </c>
      <c r="H66" s="263">
        <f>SUM(+H68+H76+H77+H84+H85+H86+H89+H90+H91+H92+H93+H94+H95)</f>
        <v>0</v>
      </c>
      <c r="I66" s="263">
        <f>SUM(+I68+I76+I77+I84+I85+I86+I89+I90+I91+I92+I93+I94+I95)</f>
        <v>0</v>
      </c>
      <c r="J66" s="264">
        <f>SUM(+J68+J76+J77+J84+J85+J86+J89+J90+J91+J92+J93+J94+J95)</f>
        <v>8928</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+[5]OTCHET!E497</f>
        <v>0</v>
      </c>
      <c r="F71" s="277">
        <f t="shared" si="1"/>
        <v>0</v>
      </c>
      <c r="G71" s="278">
        <f>+[5]OTCHET!G497</f>
        <v>0</v>
      </c>
      <c r="H71" s="279">
        <f>+[5]OTCHET!H497</f>
        <v>0</v>
      </c>
      <c r="I71" s="279">
        <f>+[5]OTCHET!I497</f>
        <v>0</v>
      </c>
      <c r="J71" s="280">
        <f>+[5]OTCHET!J497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+[5]OTCHET!E502</f>
        <v>0</v>
      </c>
      <c r="F72" s="277">
        <f t="shared" si="1"/>
        <v>0</v>
      </c>
      <c r="G72" s="278">
        <f>+[5]OTCHET!G502</f>
        <v>0</v>
      </c>
      <c r="H72" s="279">
        <f>+[5]OTCHET!H502</f>
        <v>0</v>
      </c>
      <c r="I72" s="279">
        <f>+[5]OTCHET!I502</f>
        <v>0</v>
      </c>
      <c r="J72" s="280">
        <f>+[5]OTCHET!J502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+[5]OTCHET!E542</f>
        <v>0</v>
      </c>
      <c r="F73" s="277">
        <f t="shared" si="1"/>
        <v>0</v>
      </c>
      <c r="G73" s="278">
        <f>+[5]OTCHET!G542</f>
        <v>0</v>
      </c>
      <c r="H73" s="279">
        <f>+[5]OTCHET!H542</f>
        <v>0</v>
      </c>
      <c r="I73" s="279">
        <f>+[5]OTCHET!I542</f>
        <v>0</v>
      </c>
      <c r="J73" s="280">
        <f>+[5]OTCHET!J542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[5]OTCHET!E461</f>
        <v>0</v>
      </c>
      <c r="F76" s="223">
        <f t="shared" si="1"/>
        <v>0</v>
      </c>
      <c r="G76" s="224">
        <f>[5]OTCHET!G461</f>
        <v>0</v>
      </c>
      <c r="H76" s="225">
        <f>[5]OTCHET!H461</f>
        <v>0</v>
      </c>
      <c r="I76" s="225">
        <f>[5]OTCHET!I461</f>
        <v>0</v>
      </c>
      <c r="J76" s="226">
        <f>[5]OTCHET!J461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[5]OTCHET!E471</f>
        <v>0</v>
      </c>
      <c r="F80" s="277">
        <f t="shared" si="1"/>
        <v>0</v>
      </c>
      <c r="G80" s="278">
        <f>[5]OTCHET!G471</f>
        <v>0</v>
      </c>
      <c r="H80" s="279">
        <f>[5]OTCHET!H471</f>
        <v>0</v>
      </c>
      <c r="I80" s="279">
        <f>[5]OTCHET!I471</f>
        <v>0</v>
      </c>
      <c r="J80" s="280">
        <f>[5]OTCHET!J471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+[5]OTCHET!E479</f>
        <v>0</v>
      </c>
      <c r="F82" s="277">
        <f t="shared" si="1"/>
        <v>0</v>
      </c>
      <c r="G82" s="278">
        <f>+[5]OTCHET!G479</f>
        <v>0</v>
      </c>
      <c r="H82" s="279">
        <f>+[5]OTCHET!H479</f>
        <v>0</v>
      </c>
      <c r="I82" s="279">
        <f>+[5]OTCHET!I479</f>
        <v>0</v>
      </c>
      <c r="J82" s="280">
        <f>+[5]OTCHET!J479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+[5]OTCHET!E480</f>
        <v>0</v>
      </c>
      <c r="F83" s="283">
        <f t="shared" si="1"/>
        <v>0</v>
      </c>
      <c r="G83" s="284">
        <f>+[5]OTCHET!G480</f>
        <v>0</v>
      </c>
      <c r="H83" s="285">
        <f>+[5]OTCHET!H480</f>
        <v>0</v>
      </c>
      <c r="I83" s="285">
        <f>+[5]OTCHET!I480</f>
        <v>0</v>
      </c>
      <c r="J83" s="286">
        <f>+[5]OTCHET!J480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[5]OTCHET!E535</f>
        <v>0</v>
      </c>
      <c r="F84" s="223">
        <f t="shared" si="1"/>
        <v>0</v>
      </c>
      <c r="G84" s="224">
        <f>[5]OTCHET!G535</f>
        <v>0</v>
      </c>
      <c r="H84" s="225">
        <f>[5]OTCHET!H535</f>
        <v>0</v>
      </c>
      <c r="I84" s="225">
        <f>[5]OTCHET!I535</f>
        <v>0</v>
      </c>
      <c r="J84" s="226">
        <f>[5]OTCHET!J535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[5]OTCHET!E536</f>
        <v>0</v>
      </c>
      <c r="F85" s="227">
        <f t="shared" si="1"/>
        <v>0</v>
      </c>
      <c r="G85" s="228">
        <f>[5]OTCHET!G536</f>
        <v>0</v>
      </c>
      <c r="H85" s="229">
        <f>[5]OTCHET!H536</f>
        <v>0</v>
      </c>
      <c r="I85" s="229">
        <f>[5]OTCHET!I536</f>
        <v>0</v>
      </c>
      <c r="J85" s="230">
        <f>[5]OTCHET!J536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8928</v>
      </c>
      <c r="G86" s="232">
        <f t="shared" ref="G86" si="15">+G87+G88</f>
        <v>0</v>
      </c>
      <c r="H86" s="233">
        <f>+H87+H88</f>
        <v>0</v>
      </c>
      <c r="I86" s="233">
        <f>+I87+I88</f>
        <v>0</v>
      </c>
      <c r="J86" s="234">
        <f>+J87+J88</f>
        <v>8928</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+[5]OTCHET!E521+[5]OTCHET!E524+[5]OTCHET!E544</f>
        <v>0</v>
      </c>
      <c r="F88" s="283">
        <f t="shared" si="1"/>
        <v>8928</v>
      </c>
      <c r="G88" s="284">
        <f>+[5]OTCHET!G521+[5]OTCHET!G524+[5]OTCHET!G544</f>
        <v>0</v>
      </c>
      <c r="H88" s="285">
        <f>+[5]OTCHET!H521+[5]OTCHET!H524+[5]OTCHET!H544</f>
        <v>0</v>
      </c>
      <c r="I88" s="285">
        <f>+[5]OTCHET!I521+[5]OTCHET!I524+[5]OTCHET!I544</f>
        <v>0</v>
      </c>
      <c r="J88" s="286">
        <f>+[5]OTCHET!J521+[5]OTCHET!J524+[5]OTCHET!J544</f>
        <v>8928</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[5]OTCHET!E531</f>
        <v>0</v>
      </c>
      <c r="F89" s="223">
        <f t="shared" ref="F89:F96" si="17">+G89+H89+I89+J89</f>
        <v>0</v>
      </c>
      <c r="G89" s="224">
        <f>[5]OTCHET!G531</f>
        <v>0</v>
      </c>
      <c r="H89" s="225">
        <f>[5]OTCHET!H531</f>
        <v>0</v>
      </c>
      <c r="I89" s="225">
        <f>[5]OTCHET!I531</f>
        <v>0</v>
      </c>
      <c r="J89" s="226">
        <f>[5]OTCHET!J531</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+[5]OTCHET!E580</f>
        <v>0</v>
      </c>
      <c r="F92" s="135">
        <f t="shared" si="17"/>
        <v>0</v>
      </c>
      <c r="G92" s="136">
        <f>+[5]OTCHET!G580</f>
        <v>0</v>
      </c>
      <c r="H92" s="137">
        <f>+[5]OTCHET!H580</f>
        <v>0</v>
      </c>
      <c r="I92" s="137">
        <f>+[5]OTCHET!I580</f>
        <v>0</v>
      </c>
      <c r="J92" s="138">
        <f>+[5]OTCHET!J580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[5]OTCHET!E591</f>
        <v>0</v>
      </c>
      <c r="F95" s="97">
        <f t="shared" si="17"/>
        <v>0</v>
      </c>
      <c r="G95" s="98">
        <f>[5]OTCHET!G591</f>
        <v>0</v>
      </c>
      <c r="H95" s="99">
        <f>[5]OTCHET!H591</f>
        <v>0</v>
      </c>
      <c r="I95" s="99">
        <f>[5]OTCHET!I591</f>
        <v>0</v>
      </c>
      <c r="J95" s="100">
        <f>[5]OTCHET!J591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+[5]OTCHET!E594</f>
        <v>0</v>
      </c>
      <c r="F96" s="293">
        <f t="shared" si="17"/>
        <v>0</v>
      </c>
      <c r="G96" s="294">
        <f>+[5]OTCHET!G594</f>
        <v>0</v>
      </c>
      <c r="H96" s="295">
        <f>+[5]OTCHET!H594</f>
        <v>0</v>
      </c>
      <c r="I96" s="295">
        <f>+[5]OTCHET!I594</f>
        <v>0</v>
      </c>
      <c r="J96" s="296">
        <f>+[5]OTCHET!J594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+[5]OTCHET!H605</f>
        <v>vani2223@abv.bg</v>
      </c>
      <c r="C107" s="300"/>
      <c r="D107" s="300"/>
      <c r="E107" s="24"/>
      <c r="F107" s="304"/>
      <c r="G107" s="31" t="str">
        <f>+[5]OTCHET!E605</f>
        <v>032/654331</v>
      </c>
      <c r="H107" s="31">
        <f>+[5]OTCHET!F605</f>
        <v>0</v>
      </c>
      <c r="I107" s="305"/>
      <c r="J107" s="37">
        <f>+[5]OTCHET!B605</f>
        <v>44962</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+[5]OTCHET!G600</f>
        <v>Иванка Налджиян</v>
      </c>
      <c r="F114" s="480"/>
      <c r="G114" s="320"/>
      <c r="H114" s="18"/>
      <c r="I114" s="480" t="str">
        <f>+[5]OTCHET!G603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33" priority="10" stopIfTrue="1" operator="notEqual">
      <formula>0</formula>
    </cfRule>
  </conditionalFormatting>
  <conditionalFormatting sqref="B107 G107:H107">
    <cfRule type="cellIs" dxfId="32" priority="19" stopIfTrue="1" operator="equal">
      <formula>0</formula>
    </cfRule>
  </conditionalFormatting>
  <conditionalFormatting sqref="E110 I114">
    <cfRule type="cellIs" dxfId="31" priority="18" stopIfTrue="1" operator="equal">
      <formula>0</formula>
    </cfRule>
  </conditionalFormatting>
  <conditionalFormatting sqref="E15:F15">
    <cfRule type="cellIs" dxfId="30" priority="1" stopIfTrue="1" operator="equal">
      <formula>"Чужди средства"</formula>
    </cfRule>
    <cfRule type="cellIs" dxfId="29" priority="2" stopIfTrue="1" operator="equal">
      <formula>"СЕС - ДМП"</formula>
    </cfRule>
    <cfRule type="cellIs" dxfId="28" priority="3" stopIfTrue="1" operator="equal">
      <formula>"СЕС - РА"</formula>
    </cfRule>
    <cfRule type="cellIs" dxfId="27" priority="4" stopIfTrue="1" operator="equal">
      <formula>"СЕС - ДЕС"</formula>
    </cfRule>
    <cfRule type="cellIs" dxfId="26" priority="5" stopIfTrue="1" operator="equal">
      <formula>"СЕС - КСФ"</formula>
    </cfRule>
  </conditionalFormatting>
  <conditionalFormatting sqref="E114:F114">
    <cfRule type="cellIs" dxfId="25" priority="16" stopIfTrue="1" operator="equal">
      <formula>0</formula>
    </cfRule>
  </conditionalFormatting>
  <conditionalFormatting sqref="E65:J65">
    <cfRule type="cellIs" dxfId="24" priority="21" stopIfTrue="1" operator="notEqual">
      <formula>0</formula>
    </cfRule>
  </conditionalFormatting>
  <conditionalFormatting sqref="E105:J105">
    <cfRule type="cellIs" dxfId="23" priority="20" stopIfTrue="1" operator="notEqual">
      <formula>0</formula>
    </cfRule>
  </conditionalFormatting>
  <conditionalFormatting sqref="I11:J11">
    <cfRule type="cellIs" dxfId="22" priority="6" stopIfTrue="1" operator="between">
      <formula>1000000000000</formula>
      <formula>9999999999999990</formula>
    </cfRule>
    <cfRule type="cellIs" dxfId="21" priority="7" stopIfTrue="1" operator="between">
      <formula>10000000000</formula>
      <formula>999999999999</formula>
    </cfRule>
    <cfRule type="cellIs" dxfId="20" priority="8" stopIfTrue="1" operator="between">
      <formula>1000000</formula>
      <formula>99999999</formula>
    </cfRule>
    <cfRule type="cellIs" dxfId="19" priority="9" stopIfTrue="1" operator="between">
      <formula>100</formula>
      <formula>9999</formula>
    </cfRule>
  </conditionalFormatting>
  <conditionalFormatting sqref="J107">
    <cfRule type="cellIs" dxfId="1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3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R118" sqref="R1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44957</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5.75" customHeight="1"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0</v>
      </c>
      <c r="G37" s="159">
        <f>[6]OTCHET!G140+[6]OTCHET!G149+[6]OTCHET!G158</f>
        <v>0</v>
      </c>
      <c r="H37" s="160">
        <f>[6]OTCHET!H140+[6]OTCHET!H149+[6]OTCHET!H158</f>
        <v>0</v>
      </c>
      <c r="I37" s="160">
        <f>[6]OTCHET!I140+[6]OTCHET!I149+[6]OTCHET!I158</f>
        <v>0</v>
      </c>
      <c r="J37" s="161">
        <f>[6]OTCHET!J140+[6]OTCHET!J149+[6]OTCHET!J158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2941</v>
      </c>
      <c r="G38" s="166">
        <f t="shared" si="4"/>
        <v>0</v>
      </c>
      <c r="H38" s="167">
        <f t="shared" si="4"/>
        <v>0</v>
      </c>
      <c r="I38" s="167">
        <f t="shared" si="4"/>
        <v>0</v>
      </c>
      <c r="J38" s="168">
        <f t="shared" si="4"/>
        <v>2941</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2941</v>
      </c>
      <c r="G39" s="172">
        <f t="shared" si="5"/>
        <v>0</v>
      </c>
      <c r="H39" s="173">
        <f t="shared" si="5"/>
        <v>0</v>
      </c>
      <c r="I39" s="173">
        <f t="shared" si="5"/>
        <v>0</v>
      </c>
      <c r="J39" s="174">
        <f t="shared" si="5"/>
        <v>2941</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2740</v>
      </c>
      <c r="G40" s="45">
        <f>[6]OTCHET!G187</f>
        <v>0</v>
      </c>
      <c r="H40" s="39">
        <f>[6]OTCHET!H187</f>
        <v>0</v>
      </c>
      <c r="I40" s="39">
        <f>[6]OTCHET!I187</f>
        <v>0</v>
      </c>
      <c r="J40" s="40">
        <f>[6]OTCHET!J187</f>
        <v>2740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201</v>
      </c>
      <c r="G42" s="47">
        <f>+[6]OTCHET!G196+[6]OTCHET!G204</f>
        <v>0</v>
      </c>
      <c r="H42" s="43">
        <f>+[6]OTCHET!H196+[6]OTCHET!H204</f>
        <v>0</v>
      </c>
      <c r="I42" s="43">
        <f>+[6]OTCHET!I196+[6]OTCHET!I204</f>
        <v>0</v>
      </c>
      <c r="J42" s="44">
        <f>+[6]OTCHET!J196+[6]OTCHET!J204</f>
        <v>201</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+[6]OTCHET!E205+[6]OTCHET!E223+[6]OTCHET!E271</f>
        <v>0</v>
      </c>
      <c r="F43" s="186">
        <f t="shared" si="1"/>
        <v>0</v>
      </c>
      <c r="G43" s="187">
        <f>+[6]OTCHET!G205+[6]OTCHET!G223+[6]OTCHET!G271</f>
        <v>0</v>
      </c>
      <c r="H43" s="188">
        <f>+[6]OTCHET!H205+[6]OTCHET!H223+[6]OTCHET!H271</f>
        <v>0</v>
      </c>
      <c r="I43" s="188">
        <f>+[6]OTCHET!I205+[6]OTCHET!I223+[6]OTCHET!I271</f>
        <v>0</v>
      </c>
      <c r="J43" s="189">
        <f>+[6]OTCHET!J205+[6]OTCHET!J223+[6]OTCHET!J271</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+[6]OTCHET!E297</f>
        <v>0</v>
      </c>
      <c r="F55" s="213">
        <f t="shared" si="1"/>
        <v>0</v>
      </c>
      <c r="G55" s="214">
        <f>+[6]OTCHET!G297</f>
        <v>0</v>
      </c>
      <c r="H55" s="215">
        <f>+[6]OTCHET!H297</f>
        <v>0</v>
      </c>
      <c r="I55" s="215">
        <f>+[6]OTCHET!I297</f>
        <v>0</v>
      </c>
      <c r="J55" s="216">
        <f>+[6]OTCHET!J297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2504</v>
      </c>
      <c r="G56" s="220">
        <f t="shared" si="6"/>
        <v>0</v>
      </c>
      <c r="H56" s="221">
        <f t="shared" si="6"/>
        <v>0</v>
      </c>
      <c r="I56" s="21">
        <f t="shared" si="6"/>
        <v>0</v>
      </c>
      <c r="J56" s="222">
        <f t="shared" si="6"/>
        <v>2504</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2504</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2504</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[6]OTCHET!E412</f>
        <v>0</v>
      </c>
      <c r="F62" s="158">
        <f t="shared" si="1"/>
        <v>0</v>
      </c>
      <c r="G62" s="159">
        <f>[6]OTCHET!G412</f>
        <v>0</v>
      </c>
      <c r="H62" s="160">
        <f>[6]OTCHET!H412</f>
        <v>0</v>
      </c>
      <c r="I62" s="160">
        <f>[6]OTCHET!I412</f>
        <v>0</v>
      </c>
      <c r="J62" s="161">
        <f>[6]OTCHET!J412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-437</v>
      </c>
      <c r="G64" s="253">
        <f t="shared" si="7"/>
        <v>0</v>
      </c>
      <c r="H64" s="254">
        <f t="shared" si="7"/>
        <v>0</v>
      </c>
      <c r="I64" s="254">
        <f t="shared" si="7"/>
        <v>0</v>
      </c>
      <c r="J64" s="255">
        <f t="shared" si="7"/>
        <v>-437</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437</v>
      </c>
      <c r="G66" s="262">
        <f t="shared" ref="G66" si="9">SUM(+G68+G76+G77+G84+G85+G86+G89+G90+G91+G92+G93+G94+G95)</f>
        <v>0</v>
      </c>
      <c r="H66" s="263">
        <f>SUM(+H68+H76+H77+H84+H85+H86+H89+H90+H91+H92+H93+H94+H95)</f>
        <v>0</v>
      </c>
      <c r="I66" s="263">
        <f>SUM(+I68+I76+I77+I84+I85+I86+I89+I90+I91+I92+I93+I94+I95)</f>
        <v>0</v>
      </c>
      <c r="J66" s="264">
        <f>SUM(+J68+J76+J77+J84+J85+J86+J89+J90+J91+J92+J93+J94+J95)</f>
        <v>437</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+[6]OTCHET!E497</f>
        <v>0</v>
      </c>
      <c r="F71" s="277">
        <f t="shared" si="1"/>
        <v>0</v>
      </c>
      <c r="G71" s="278">
        <f>+[6]OTCHET!G497</f>
        <v>0</v>
      </c>
      <c r="H71" s="279">
        <f>+[6]OTCHET!H497</f>
        <v>0</v>
      </c>
      <c r="I71" s="279">
        <f>+[6]OTCHET!I497</f>
        <v>0</v>
      </c>
      <c r="J71" s="280">
        <f>+[6]OTCHET!J497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+[6]OTCHET!E502</f>
        <v>0</v>
      </c>
      <c r="F72" s="277">
        <f t="shared" si="1"/>
        <v>0</v>
      </c>
      <c r="G72" s="278">
        <f>+[6]OTCHET!G502</f>
        <v>0</v>
      </c>
      <c r="H72" s="279">
        <f>+[6]OTCHET!H502</f>
        <v>0</v>
      </c>
      <c r="I72" s="279">
        <f>+[6]OTCHET!I502</f>
        <v>0</v>
      </c>
      <c r="J72" s="280">
        <f>+[6]OTCHET!J502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+[6]OTCHET!E542</f>
        <v>0</v>
      </c>
      <c r="F73" s="277">
        <f t="shared" si="1"/>
        <v>0</v>
      </c>
      <c r="G73" s="278">
        <f>+[6]OTCHET!G542</f>
        <v>0</v>
      </c>
      <c r="H73" s="279">
        <f>+[6]OTCHET!H542</f>
        <v>0</v>
      </c>
      <c r="I73" s="279">
        <f>+[6]OTCHET!I542</f>
        <v>0</v>
      </c>
      <c r="J73" s="280">
        <f>+[6]OTCHET!J542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[6]OTCHET!E461</f>
        <v>0</v>
      </c>
      <c r="F76" s="223">
        <f t="shared" si="1"/>
        <v>0</v>
      </c>
      <c r="G76" s="224">
        <f>[6]OTCHET!G461</f>
        <v>0</v>
      </c>
      <c r="H76" s="225">
        <f>[6]OTCHET!H461</f>
        <v>0</v>
      </c>
      <c r="I76" s="225">
        <f>[6]OTCHET!I461</f>
        <v>0</v>
      </c>
      <c r="J76" s="226">
        <f>[6]OTCHET!J461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[6]OTCHET!E471</f>
        <v>0</v>
      </c>
      <c r="F80" s="277">
        <f t="shared" si="1"/>
        <v>0</v>
      </c>
      <c r="G80" s="278">
        <f>[6]OTCHET!G471</f>
        <v>0</v>
      </c>
      <c r="H80" s="279">
        <f>[6]OTCHET!H471</f>
        <v>0</v>
      </c>
      <c r="I80" s="279">
        <f>[6]OTCHET!I471</f>
        <v>0</v>
      </c>
      <c r="J80" s="280">
        <f>[6]OTCHET!J471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+[6]OTCHET!E479</f>
        <v>0</v>
      </c>
      <c r="F82" s="277">
        <f t="shared" si="1"/>
        <v>0</v>
      </c>
      <c r="G82" s="278">
        <f>+[6]OTCHET!G479</f>
        <v>0</v>
      </c>
      <c r="H82" s="279">
        <f>+[6]OTCHET!H479</f>
        <v>0</v>
      </c>
      <c r="I82" s="279">
        <f>+[6]OTCHET!I479</f>
        <v>0</v>
      </c>
      <c r="J82" s="280">
        <f>+[6]OTCHET!J479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+[6]OTCHET!E480</f>
        <v>0</v>
      </c>
      <c r="F83" s="283">
        <f t="shared" si="1"/>
        <v>0</v>
      </c>
      <c r="G83" s="284">
        <f>+[6]OTCHET!G480</f>
        <v>0</v>
      </c>
      <c r="H83" s="285">
        <f>+[6]OTCHET!H480</f>
        <v>0</v>
      </c>
      <c r="I83" s="285">
        <f>+[6]OTCHET!I480</f>
        <v>0</v>
      </c>
      <c r="J83" s="286">
        <f>+[6]OTCHET!J480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[6]OTCHET!E535</f>
        <v>0</v>
      </c>
      <c r="F84" s="223">
        <f t="shared" si="1"/>
        <v>0</v>
      </c>
      <c r="G84" s="224">
        <f>[6]OTCHET!G535</f>
        <v>0</v>
      </c>
      <c r="H84" s="225">
        <f>[6]OTCHET!H535</f>
        <v>0</v>
      </c>
      <c r="I84" s="225">
        <f>[6]OTCHET!I535</f>
        <v>0</v>
      </c>
      <c r="J84" s="226">
        <f>[6]OTCHET!J535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[6]OTCHET!E536</f>
        <v>0</v>
      </c>
      <c r="F85" s="227">
        <f t="shared" si="1"/>
        <v>0</v>
      </c>
      <c r="G85" s="228">
        <f>[6]OTCHET!G536</f>
        <v>0</v>
      </c>
      <c r="H85" s="229">
        <f>[6]OTCHET!H536</f>
        <v>0</v>
      </c>
      <c r="I85" s="229">
        <f>[6]OTCHET!I536</f>
        <v>0</v>
      </c>
      <c r="J85" s="230">
        <f>[6]OTCHET!J536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0</v>
      </c>
      <c r="G86" s="232">
        <f t="shared" ref="G86" si="15">+G87+G88</f>
        <v>0</v>
      </c>
      <c r="H86" s="233">
        <f>+H87+H88</f>
        <v>0</v>
      </c>
      <c r="I86" s="233">
        <f>+I87+I88</f>
        <v>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+[6]OTCHET!E521+[6]OTCHET!E524+[6]OTCHET!E544</f>
        <v>0</v>
      </c>
      <c r="F88" s="283">
        <f t="shared" si="1"/>
        <v>0</v>
      </c>
      <c r="G88" s="284">
        <f>+[6]OTCHET!G521+[6]OTCHET!G524+[6]OTCHET!G544</f>
        <v>0</v>
      </c>
      <c r="H88" s="285">
        <f>+[6]OTCHET!H521+[6]OTCHET!H524+[6]OTCHET!H544</f>
        <v>0</v>
      </c>
      <c r="I88" s="285">
        <f>+[6]OTCHET!I521+[6]OTCHET!I524+[6]OTCHET!I544</f>
        <v>0</v>
      </c>
      <c r="J88" s="286">
        <f>+[6]OTCHET!J521+[6]OTCHET!J524+[6]OTCHET!J544</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[6]OTCHET!E531</f>
        <v>0</v>
      </c>
      <c r="F89" s="223">
        <f t="shared" ref="F89:F96" si="17">+G89+H89+I89+J89</f>
        <v>437</v>
      </c>
      <c r="G89" s="224">
        <f>[6]OTCHET!G531</f>
        <v>0</v>
      </c>
      <c r="H89" s="225">
        <f>[6]OTCHET!H531</f>
        <v>0</v>
      </c>
      <c r="I89" s="225">
        <f>[6]OTCHET!I531</f>
        <v>0</v>
      </c>
      <c r="J89" s="226">
        <f>[6]OTCHET!J531</f>
        <v>437</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+[6]OTCHET!E580</f>
        <v>0</v>
      </c>
      <c r="F92" s="135">
        <f t="shared" si="17"/>
        <v>0</v>
      </c>
      <c r="G92" s="136">
        <f>+[6]OTCHET!G580</f>
        <v>0</v>
      </c>
      <c r="H92" s="137">
        <f>+[6]OTCHET!H580</f>
        <v>0</v>
      </c>
      <c r="I92" s="137">
        <f>+[6]OTCHET!I580</f>
        <v>0</v>
      </c>
      <c r="J92" s="138">
        <f>+[6]OTCHET!J580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[6]OTCHET!E591</f>
        <v>0</v>
      </c>
      <c r="F95" s="97">
        <f t="shared" si="17"/>
        <v>0</v>
      </c>
      <c r="G95" s="98">
        <f>[6]OTCHET!G591</f>
        <v>0</v>
      </c>
      <c r="H95" s="99">
        <f>[6]OTCHET!H591</f>
        <v>0</v>
      </c>
      <c r="I95" s="99">
        <f>[6]OTCHET!I591</f>
        <v>0</v>
      </c>
      <c r="J95" s="100">
        <f>[6]OTCHET!J591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+[6]OTCHET!E594</f>
        <v>0</v>
      </c>
      <c r="F96" s="293">
        <f t="shared" si="17"/>
        <v>0</v>
      </c>
      <c r="G96" s="294">
        <f>+[6]OTCHET!G594</f>
        <v>0</v>
      </c>
      <c r="H96" s="295">
        <f>+[6]OTCHET!H594</f>
        <v>0</v>
      </c>
      <c r="I96" s="295">
        <f>+[6]OTCHET!I594</f>
        <v>0</v>
      </c>
      <c r="J96" s="296">
        <f>+[6]OTCHET!J594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+[6]OTCHET!H605</f>
        <v>vani2223@abv.bg</v>
      </c>
      <c r="C107" s="300"/>
      <c r="D107" s="300"/>
      <c r="E107" s="24"/>
      <c r="F107" s="304"/>
      <c r="G107" s="31" t="str">
        <f>+[6]OTCHET!E605</f>
        <v>032/654331</v>
      </c>
      <c r="H107" s="31">
        <f>+[6]OTCHET!F605</f>
        <v>0</v>
      </c>
      <c r="I107" s="305"/>
      <c r="J107" s="37">
        <f>+[6]OTCHET!B605</f>
        <v>44962</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+[6]OTCHET!G600</f>
        <v>Иванка Налджиян</v>
      </c>
      <c r="F114" s="480"/>
      <c r="G114" s="320"/>
      <c r="H114" s="18"/>
      <c r="I114" s="480" t="str">
        <f>+[6]OTCHET!G603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ht="15.75">
      <c r="A115" s="326"/>
      <c r="B115" s="311"/>
      <c r="C115" s="312"/>
      <c r="D115" s="312"/>
      <c r="E115" s="313"/>
      <c r="F115" s="314"/>
      <c r="G115" s="18"/>
      <c r="H115" s="18"/>
      <c r="I115" s="18"/>
      <c r="J115" s="18"/>
      <c r="K115" s="327"/>
      <c r="L115" s="327"/>
      <c r="M115" s="327"/>
      <c r="N115" s="326"/>
      <c r="O115" s="326"/>
      <c r="P115" s="326"/>
    </row>
    <row r="116" spans="1:25" ht="15.75">
      <c r="A116" s="326"/>
      <c r="B116" s="305"/>
      <c r="C116" s="315"/>
      <c r="D116" s="300"/>
      <c r="E116" s="480"/>
      <c r="F116" s="480"/>
      <c r="G116" s="18"/>
      <c r="H116" s="18"/>
      <c r="I116" s="18"/>
      <c r="J116" s="18"/>
      <c r="K116" s="327"/>
      <c r="L116" s="327"/>
      <c r="M116" s="327"/>
      <c r="N116" s="326"/>
      <c r="O116" s="326"/>
      <c r="P116" s="326"/>
    </row>
    <row r="117" spans="1:25">
      <c r="A117" s="326"/>
      <c r="B117" s="312"/>
      <c r="E117" s="18"/>
      <c r="F117" s="18"/>
      <c r="G117" s="18"/>
      <c r="H117" s="18"/>
      <c r="I117" s="18"/>
      <c r="J117" s="18"/>
      <c r="K117" s="327"/>
      <c r="L117" s="327"/>
      <c r="M117" s="327"/>
      <c r="N117" s="326"/>
      <c r="O117" s="326"/>
      <c r="P117" s="326"/>
    </row>
    <row r="118" spans="1:25">
      <c r="A118" s="326"/>
      <c r="E118" s="18"/>
      <c r="F118" s="18"/>
      <c r="G118" s="18"/>
      <c r="H118" s="18"/>
      <c r="I118" s="18"/>
      <c r="J118" s="18"/>
      <c r="K118" s="327"/>
      <c r="L118" s="327"/>
      <c r="M118" s="327"/>
      <c r="N118" s="326"/>
      <c r="O118" s="326"/>
      <c r="P118" s="326"/>
    </row>
    <row r="119" spans="1:25" ht="15.75">
      <c r="A119" s="326"/>
      <c r="B119" s="317"/>
      <c r="C119" s="300"/>
      <c r="D119" s="300"/>
      <c r="E119" s="314"/>
      <c r="F119" s="314"/>
      <c r="G119" s="18"/>
      <c r="H119" s="317"/>
      <c r="I119" s="318"/>
      <c r="J119" s="319"/>
      <c r="K119" s="327"/>
      <c r="L119" s="327"/>
      <c r="M119" s="327"/>
      <c r="N119" s="326"/>
      <c r="O119" s="326"/>
      <c r="P119" s="326"/>
    </row>
    <row r="120" spans="1:25" ht="15.75">
      <c r="A120" s="326"/>
      <c r="E120" s="480"/>
      <c r="F120" s="480"/>
      <c r="G120" s="320"/>
      <c r="H120" s="18"/>
      <c r="I120" s="480"/>
      <c r="J120" s="480"/>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11">
    <mergeCell ref="E116:F116"/>
    <mergeCell ref="E120:F120"/>
    <mergeCell ref="I120:J120"/>
    <mergeCell ref="E114:F114"/>
    <mergeCell ref="I114:J114"/>
    <mergeCell ref="E110:F110"/>
    <mergeCell ref="E17:E18"/>
    <mergeCell ref="I11:J11"/>
    <mergeCell ref="I12:J14"/>
    <mergeCell ref="F17:F18"/>
    <mergeCell ref="G108:H108"/>
  </mergeCells>
  <conditionalFormatting sqref="B105">
    <cfRule type="cellIs" dxfId="17" priority="10" stopIfTrue="1" operator="notEqual">
      <formula>0</formula>
    </cfRule>
  </conditionalFormatting>
  <conditionalFormatting sqref="B107 G107:H107">
    <cfRule type="cellIs" dxfId="16" priority="19" stopIfTrue="1" operator="equal">
      <formula>0</formula>
    </cfRule>
  </conditionalFormatting>
  <conditionalFormatting sqref="E110 I114">
    <cfRule type="cellIs" dxfId="15" priority="18" stopIfTrue="1" operator="equal">
      <formula>0</formula>
    </cfRule>
  </conditionalFormatting>
  <conditionalFormatting sqref="E116 I120">
    <cfRule type="cellIs" dxfId="14" priority="39" stopIfTrue="1" operator="equal">
      <formula>0</formula>
    </cfRule>
  </conditionalFormatting>
  <conditionalFormatting sqref="E15:F15">
    <cfRule type="cellIs" dxfId="13" priority="1" stopIfTrue="1" operator="equal">
      <formula>"Чужди средства"</formula>
    </cfRule>
    <cfRule type="cellIs" dxfId="12" priority="2" stopIfTrue="1" operator="equal">
      <formula>"СЕС - ДМП"</formula>
    </cfRule>
    <cfRule type="cellIs" dxfId="11" priority="3" stopIfTrue="1" operator="equal">
      <formula>"СЕС - РА"</formula>
    </cfRule>
    <cfRule type="cellIs" dxfId="10" priority="4" stopIfTrue="1" operator="equal">
      <formula>"СЕС - ДЕС"</formula>
    </cfRule>
    <cfRule type="cellIs" dxfId="9" priority="5" stopIfTrue="1" operator="equal">
      <formula>"СЕС - КСФ"</formula>
    </cfRule>
  </conditionalFormatting>
  <conditionalFormatting sqref="E114:F114">
    <cfRule type="cellIs" dxfId="8" priority="16" stopIfTrue="1" operator="equal">
      <formula>0</formula>
    </cfRule>
  </conditionalFormatting>
  <conditionalFormatting sqref="E120:F120">
    <cfRule type="cellIs" dxfId="7" priority="37"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2025-03-05T06:39:48Z</dcterms:modified>
</cp:coreProperties>
</file>