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ОДИШНИ ОТЧЕТИ\МЕС. ОТЧЕТИ 2024\ТРИМЕСЕЧНИ\"/>
    </mc:Choice>
  </mc:AlternateContent>
  <xr:revisionPtr revIDLastSave="0" documentId="13_ncr:1_{E3494FDA-607A-4DCB-A977-825A8A08B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2" sheetId="6" r:id="rId1"/>
  </sheets>
  <definedNames>
    <definedName name="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4" i="6" l="1"/>
  <c r="M168" i="6" s="1"/>
  <c r="M167" i="6" s="1"/>
  <c r="I164" i="6"/>
  <c r="I168" i="6" s="1"/>
  <c r="I167" i="6" s="1"/>
  <c r="O162" i="6"/>
  <c r="M162" i="6"/>
  <c r="P161" i="6"/>
  <c r="O161" i="6"/>
  <c r="C161" i="6"/>
  <c r="M160" i="6"/>
  <c r="L160" i="6"/>
  <c r="L164" i="6" s="1"/>
  <c r="L168" i="6" s="1"/>
  <c r="L167" i="6" s="1"/>
  <c r="J160" i="6"/>
  <c r="J164" i="6" s="1"/>
  <c r="J168" i="6" s="1"/>
  <c r="J167" i="6" s="1"/>
  <c r="I160" i="6"/>
  <c r="G160" i="6"/>
  <c r="P160" i="6" s="1"/>
  <c r="P164" i="6" s="1"/>
  <c r="P168" i="6" s="1"/>
  <c r="P167" i="6" s="1"/>
  <c r="F160" i="6"/>
  <c r="O160" i="6" s="1"/>
  <c r="O164" i="6" s="1"/>
  <c r="O168" i="6" s="1"/>
  <c r="O167" i="6" s="1"/>
  <c r="G145" i="6"/>
  <c r="F145" i="6"/>
  <c r="G144" i="6"/>
  <c r="F144" i="6"/>
  <c r="M140" i="6"/>
  <c r="M142" i="6" s="1"/>
  <c r="L140" i="6"/>
  <c r="L142" i="6" s="1"/>
  <c r="J140" i="6"/>
  <c r="I140" i="6"/>
  <c r="G140" i="6"/>
  <c r="G142" i="6" s="1"/>
  <c r="F140" i="6"/>
  <c r="P139" i="6"/>
  <c r="P140" i="6" s="1"/>
  <c r="O139" i="6"/>
  <c r="O140" i="6" s="1"/>
  <c r="P138" i="6"/>
  <c r="O138" i="6"/>
  <c r="P137" i="6"/>
  <c r="O137" i="6"/>
  <c r="M134" i="6"/>
  <c r="L134" i="6"/>
  <c r="J134" i="6"/>
  <c r="J142" i="6" s="1"/>
  <c r="I134" i="6"/>
  <c r="I142" i="6" s="1"/>
  <c r="G134" i="6"/>
  <c r="F134" i="6"/>
  <c r="F142" i="6" s="1"/>
  <c r="P133" i="6"/>
  <c r="P134" i="6" s="1"/>
  <c r="P142" i="6" s="1"/>
  <c r="O133" i="6"/>
  <c r="P132" i="6"/>
  <c r="O132" i="6"/>
  <c r="P131" i="6"/>
  <c r="F131" i="6"/>
  <c r="O131" i="6" s="1"/>
  <c r="M129" i="6"/>
  <c r="L129" i="6"/>
  <c r="J129" i="6"/>
  <c r="I129" i="6"/>
  <c r="G129" i="6"/>
  <c r="P128" i="6"/>
  <c r="O128" i="6"/>
  <c r="P126" i="6"/>
  <c r="P129" i="6" s="1"/>
  <c r="I126" i="6"/>
  <c r="F126" i="6"/>
  <c r="O126" i="6" s="1"/>
  <c r="P125" i="6"/>
  <c r="I125" i="6"/>
  <c r="O125" i="6" s="1"/>
  <c r="P124" i="6"/>
  <c r="O124" i="6"/>
  <c r="M120" i="6"/>
  <c r="L120" i="6"/>
  <c r="J120" i="6"/>
  <c r="I120" i="6"/>
  <c r="G120" i="6"/>
  <c r="F120" i="6"/>
  <c r="P119" i="6"/>
  <c r="O119" i="6"/>
  <c r="O120" i="6" s="1"/>
  <c r="P118" i="6"/>
  <c r="P120" i="6" s="1"/>
  <c r="O118" i="6"/>
  <c r="M116" i="6"/>
  <c r="L116" i="6"/>
  <c r="J116" i="6"/>
  <c r="I116" i="6"/>
  <c r="G116" i="6"/>
  <c r="F116" i="6"/>
  <c r="P115" i="6"/>
  <c r="O115" i="6"/>
  <c r="P114" i="6"/>
  <c r="P116" i="6" s="1"/>
  <c r="O114" i="6"/>
  <c r="O116" i="6" s="1"/>
  <c r="M112" i="6"/>
  <c r="M122" i="6" s="1"/>
  <c r="L112" i="6"/>
  <c r="J112" i="6"/>
  <c r="J122" i="6" s="1"/>
  <c r="I112" i="6"/>
  <c r="G112" i="6"/>
  <c r="F112" i="6"/>
  <c r="F122" i="6" s="1"/>
  <c r="P111" i="6"/>
  <c r="O111" i="6"/>
  <c r="O112" i="6" s="1"/>
  <c r="P110" i="6"/>
  <c r="P112" i="6" s="1"/>
  <c r="O110" i="6"/>
  <c r="M108" i="6"/>
  <c r="L108" i="6"/>
  <c r="L122" i="6" s="1"/>
  <c r="J108" i="6"/>
  <c r="I108" i="6"/>
  <c r="I122" i="6" s="1"/>
  <c r="G108" i="6"/>
  <c r="G122" i="6" s="1"/>
  <c r="F108" i="6"/>
  <c r="P107" i="6"/>
  <c r="O107" i="6"/>
  <c r="P106" i="6"/>
  <c r="P108" i="6" s="1"/>
  <c r="O106" i="6"/>
  <c r="O108" i="6" s="1"/>
  <c r="O101" i="6"/>
  <c r="M101" i="6"/>
  <c r="M103" i="6" s="1"/>
  <c r="M86" i="6" s="1"/>
  <c r="L101" i="6"/>
  <c r="J101" i="6"/>
  <c r="J103" i="6" s="1"/>
  <c r="I101" i="6"/>
  <c r="G101" i="6"/>
  <c r="F101" i="6"/>
  <c r="F103" i="6" s="1"/>
  <c r="P100" i="6"/>
  <c r="O100" i="6"/>
  <c r="P99" i="6"/>
  <c r="P101" i="6" s="1"/>
  <c r="O99" i="6"/>
  <c r="M97" i="6"/>
  <c r="L97" i="6"/>
  <c r="J97" i="6"/>
  <c r="I97" i="6"/>
  <c r="G97" i="6"/>
  <c r="F97" i="6"/>
  <c r="P96" i="6"/>
  <c r="O96" i="6"/>
  <c r="P95" i="6"/>
  <c r="O95" i="6"/>
  <c r="P94" i="6"/>
  <c r="O94" i="6"/>
  <c r="O97" i="6" s="1"/>
  <c r="P93" i="6"/>
  <c r="P97" i="6" s="1"/>
  <c r="O93" i="6"/>
  <c r="M91" i="6"/>
  <c r="L91" i="6"/>
  <c r="L103" i="6" s="1"/>
  <c r="L86" i="6" s="1"/>
  <c r="J91" i="6"/>
  <c r="I91" i="6"/>
  <c r="I103" i="6" s="1"/>
  <c r="G91" i="6"/>
  <c r="G103" i="6" s="1"/>
  <c r="G86" i="6" s="1"/>
  <c r="F91" i="6"/>
  <c r="P90" i="6"/>
  <c r="O90" i="6"/>
  <c r="P89" i="6"/>
  <c r="P91" i="6" s="1"/>
  <c r="P103" i="6" s="1"/>
  <c r="O89" i="6"/>
  <c r="O91" i="6" s="1"/>
  <c r="M83" i="6"/>
  <c r="L83" i="6"/>
  <c r="J83" i="6"/>
  <c r="G83" i="6"/>
  <c r="F83" i="6"/>
  <c r="P82" i="6"/>
  <c r="P83" i="6" s="1"/>
  <c r="O82" i="6"/>
  <c r="P81" i="6"/>
  <c r="I81" i="6"/>
  <c r="O81" i="6" s="1"/>
  <c r="O83" i="6" s="1"/>
  <c r="M77" i="6"/>
  <c r="L77" i="6"/>
  <c r="J77" i="6"/>
  <c r="J79" i="6" s="1"/>
  <c r="I77" i="6"/>
  <c r="G77" i="6"/>
  <c r="F77" i="6"/>
  <c r="P76" i="6"/>
  <c r="P77" i="6" s="1"/>
  <c r="O76" i="6"/>
  <c r="P75" i="6"/>
  <c r="O75" i="6"/>
  <c r="O77" i="6" s="1"/>
  <c r="M73" i="6"/>
  <c r="L73" i="6"/>
  <c r="J73" i="6"/>
  <c r="I73" i="6"/>
  <c r="G73" i="6"/>
  <c r="F73" i="6"/>
  <c r="P72" i="6"/>
  <c r="P73" i="6" s="1"/>
  <c r="O72" i="6"/>
  <c r="P71" i="6"/>
  <c r="O71" i="6"/>
  <c r="O73" i="6" s="1"/>
  <c r="F71" i="6"/>
  <c r="M69" i="6"/>
  <c r="L69" i="6"/>
  <c r="L79" i="6" s="1"/>
  <c r="J69" i="6"/>
  <c r="I69" i="6"/>
  <c r="G69" i="6"/>
  <c r="F69" i="6"/>
  <c r="P68" i="6"/>
  <c r="O68" i="6"/>
  <c r="P67" i="6"/>
  <c r="P69" i="6" s="1"/>
  <c r="O67" i="6"/>
  <c r="O69" i="6" s="1"/>
  <c r="M65" i="6"/>
  <c r="L65" i="6"/>
  <c r="J65" i="6"/>
  <c r="I65" i="6"/>
  <c r="G65" i="6"/>
  <c r="F65" i="6"/>
  <c r="P64" i="6"/>
  <c r="O64" i="6"/>
  <c r="P63" i="6"/>
  <c r="O63" i="6"/>
  <c r="P62" i="6"/>
  <c r="O62" i="6"/>
  <c r="P61" i="6"/>
  <c r="O61" i="6"/>
  <c r="P60" i="6"/>
  <c r="P65" i="6" s="1"/>
  <c r="O60" i="6"/>
  <c r="O65" i="6" s="1"/>
  <c r="M58" i="6"/>
  <c r="M79" i="6" s="1"/>
  <c r="L58" i="6"/>
  <c r="J58" i="6"/>
  <c r="I58" i="6"/>
  <c r="I79" i="6" s="1"/>
  <c r="G58" i="6"/>
  <c r="G79" i="6" s="1"/>
  <c r="P57" i="6"/>
  <c r="O57" i="6"/>
  <c r="P56" i="6"/>
  <c r="I56" i="6"/>
  <c r="F56" i="6"/>
  <c r="O56" i="6" s="1"/>
  <c r="P55" i="6"/>
  <c r="O55" i="6"/>
  <c r="P54" i="6"/>
  <c r="I54" i="6"/>
  <c r="O54" i="6" s="1"/>
  <c r="F54" i="6"/>
  <c r="P53" i="6"/>
  <c r="P58" i="6" s="1"/>
  <c r="O53" i="6"/>
  <c r="I53" i="6"/>
  <c r="F53" i="6"/>
  <c r="F58" i="6" s="1"/>
  <c r="F79" i="6" s="1"/>
  <c r="M48" i="6"/>
  <c r="L48" i="6"/>
  <c r="J48" i="6"/>
  <c r="I48" i="6"/>
  <c r="I50" i="6" s="1"/>
  <c r="G48" i="6"/>
  <c r="F48" i="6"/>
  <c r="P47" i="6"/>
  <c r="O47" i="6"/>
  <c r="P46" i="6"/>
  <c r="O46" i="6"/>
  <c r="P45" i="6"/>
  <c r="P48" i="6" s="1"/>
  <c r="O45" i="6"/>
  <c r="P44" i="6"/>
  <c r="I44" i="6"/>
  <c r="O44" i="6" s="1"/>
  <c r="O48" i="6" s="1"/>
  <c r="P42" i="6"/>
  <c r="O42" i="6"/>
  <c r="P40" i="6"/>
  <c r="O40" i="6"/>
  <c r="P39" i="6"/>
  <c r="O39" i="6"/>
  <c r="P38" i="6"/>
  <c r="O38" i="6"/>
  <c r="P37" i="6"/>
  <c r="O37" i="6"/>
  <c r="M30" i="6"/>
  <c r="M50" i="6" s="1"/>
  <c r="M85" i="6" s="1"/>
  <c r="L30" i="6"/>
  <c r="J30" i="6"/>
  <c r="I30" i="6"/>
  <c r="G30" i="6"/>
  <c r="G50" i="6" s="1"/>
  <c r="G85" i="6" s="1"/>
  <c r="F30" i="6"/>
  <c r="P29" i="6"/>
  <c r="O29" i="6"/>
  <c r="O30" i="6" s="1"/>
  <c r="P28" i="6"/>
  <c r="O28" i="6"/>
  <c r="P27" i="6"/>
  <c r="P30" i="6" s="1"/>
  <c r="O27" i="6"/>
  <c r="M25" i="6"/>
  <c r="L25" i="6"/>
  <c r="L50" i="6" s="1"/>
  <c r="L85" i="6" s="1"/>
  <c r="J25" i="6"/>
  <c r="J50" i="6" s="1"/>
  <c r="J85" i="6" s="1"/>
  <c r="I25" i="6"/>
  <c r="G25" i="6"/>
  <c r="F25" i="6"/>
  <c r="F50" i="6" s="1"/>
  <c r="P24" i="6"/>
  <c r="O24" i="6"/>
  <c r="P23" i="6"/>
  <c r="O23" i="6"/>
  <c r="P22" i="6"/>
  <c r="O22" i="6"/>
  <c r="P21" i="6"/>
  <c r="O21" i="6"/>
  <c r="P20" i="6"/>
  <c r="O20" i="6"/>
  <c r="F20" i="6"/>
  <c r="P19" i="6"/>
  <c r="O19" i="6"/>
  <c r="P18" i="6"/>
  <c r="O18" i="6"/>
  <c r="P17" i="6"/>
  <c r="O17" i="6"/>
  <c r="P16" i="6"/>
  <c r="O16" i="6"/>
  <c r="P15" i="6"/>
  <c r="P25" i="6" s="1"/>
  <c r="P50" i="6" s="1"/>
  <c r="O15" i="6"/>
  <c r="O25" i="6" s="1"/>
  <c r="O50" i="6" s="1"/>
  <c r="P11" i="6"/>
  <c r="P162" i="6" s="1"/>
  <c r="O11" i="6"/>
  <c r="M11" i="6"/>
  <c r="L11" i="6"/>
  <c r="L162" i="6" s="1"/>
  <c r="J11" i="6"/>
  <c r="J162" i="6" s="1"/>
  <c r="I11" i="6"/>
  <c r="I162" i="6" s="1"/>
  <c r="G11" i="6"/>
  <c r="G162" i="6" s="1"/>
  <c r="F11" i="6"/>
  <c r="F162" i="6" s="1"/>
  <c r="D8" i="6"/>
  <c r="B5" i="6"/>
  <c r="B6" i="6" s="1"/>
  <c r="F85" i="6" l="1"/>
  <c r="O122" i="6"/>
  <c r="O129" i="6"/>
  <c r="M84" i="6"/>
  <c r="M135" i="6"/>
  <c r="M154" i="6"/>
  <c r="M151" i="6" s="1"/>
  <c r="M153" i="6"/>
  <c r="M150" i="6" s="1"/>
  <c r="P122" i="6"/>
  <c r="P86" i="6" s="1"/>
  <c r="O134" i="6"/>
  <c r="O142" i="6" s="1"/>
  <c r="J154" i="6"/>
  <c r="J151" i="6" s="1"/>
  <c r="I86" i="6"/>
  <c r="P85" i="6"/>
  <c r="L135" i="6"/>
  <c r="L84" i="6"/>
  <c r="L154" i="6"/>
  <c r="L151" i="6" s="1"/>
  <c r="L153" i="6"/>
  <c r="L150" i="6" s="1"/>
  <c r="O58" i="6"/>
  <c r="O79" i="6" s="1"/>
  <c r="J86" i="6"/>
  <c r="J135" i="6" s="1"/>
  <c r="O85" i="6"/>
  <c r="G154" i="6"/>
  <c r="G151" i="6" s="1"/>
  <c r="G153" i="6"/>
  <c r="G150" i="6" s="1"/>
  <c r="G135" i="6"/>
  <c r="G84" i="6"/>
  <c r="P79" i="6"/>
  <c r="O103" i="6"/>
  <c r="I83" i="6"/>
  <c r="I85" i="6" s="1"/>
  <c r="G164" i="6"/>
  <c r="G168" i="6" s="1"/>
  <c r="G167" i="6" s="1"/>
  <c r="F164" i="6"/>
  <c r="F168" i="6" s="1"/>
  <c r="F167" i="6" s="1"/>
  <c r="F129" i="6"/>
  <c r="F86" i="6" s="1"/>
  <c r="I154" i="6" l="1"/>
  <c r="I151" i="6" s="1"/>
  <c r="I153" i="6"/>
  <c r="I150" i="6" s="1"/>
  <c r="I135" i="6"/>
  <c r="I84" i="6"/>
  <c r="F84" i="6"/>
  <c r="F135" i="6"/>
  <c r="F153" i="6"/>
  <c r="F150" i="6" s="1"/>
  <c r="F154" i="6"/>
  <c r="F151" i="6" s="1"/>
  <c r="J153" i="6"/>
  <c r="J150" i="6" s="1"/>
  <c r="O86" i="6"/>
  <c r="O135" i="6" s="1"/>
  <c r="J84" i="6"/>
  <c r="P84" i="6"/>
  <c r="P154" i="6"/>
  <c r="P151" i="6" s="1"/>
  <c r="P153" i="6"/>
  <c r="P150" i="6" s="1"/>
  <c r="P135" i="6"/>
  <c r="O154" i="6"/>
  <c r="O151" i="6" s="1"/>
  <c r="O153" i="6" l="1"/>
  <c r="O150" i="6" s="1"/>
  <c r="O84" i="6"/>
  <c r="B84" i="6" s="1"/>
  <c r="B1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npavlov</author>
    <author>Никола Павлов</author>
  </authors>
  <commentList>
    <comment ref="C147" authorId="0" shapeId="0" xr:uid="{BE6CB346-775B-4B22-9B08-DFF824F6FA74}">
      <text>
        <r>
          <rPr>
            <sz val="10"/>
            <color indexed="81"/>
            <rFont val="Times New Roman"/>
            <family val="1"/>
            <charset val="204"/>
          </rPr>
          <t xml:space="preserve">Датата  на изготвяне се  въвежда във формат  </t>
        </r>
        <r>
          <rPr>
            <b/>
            <i/>
            <sz val="10"/>
            <color indexed="12"/>
            <rFont val="Times New Roman"/>
            <family val="1"/>
            <charset val="204"/>
          </rPr>
          <t>ДД</t>
        </r>
        <r>
          <rPr>
            <b/>
            <i/>
            <sz val="10"/>
            <color indexed="10"/>
            <rFont val="Times New Roman"/>
            <family val="1"/>
            <charset val="204"/>
          </rPr>
          <t>ММ</t>
        </r>
        <r>
          <rPr>
            <b/>
            <i/>
            <sz val="10"/>
            <color indexed="16"/>
            <rFont val="Times New Roman"/>
            <family val="1"/>
            <charset val="204"/>
          </rPr>
          <t>ГГГГ</t>
        </r>
        <r>
          <rPr>
            <sz val="10"/>
            <color indexed="81"/>
            <rFont val="Times New Roman"/>
            <family val="1"/>
            <charset val="204"/>
          </rPr>
          <t xml:space="preserve">.
</t>
        </r>
      </text>
    </comment>
    <comment ref="C161" authorId="1" shapeId="0" xr:uid="{F60413C3-2018-4AF5-B895-612F85DCAD29}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17.2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  <comment ref="D165" authorId="1" shapeId="0" xr:uid="{4CA54F49-9C00-491F-9E99-B09F04FA65D9}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17.3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</commentList>
</comments>
</file>

<file path=xl/sharedStrings.xml><?xml version="1.0" encoding="utf-8"?>
<sst xmlns="http://schemas.openxmlformats.org/spreadsheetml/2006/main" count="181" uniqueCount="173">
  <si>
    <t>(1)</t>
  </si>
  <si>
    <t>(2)</t>
  </si>
  <si>
    <t>(3)</t>
  </si>
  <si>
    <t>(4)</t>
  </si>
  <si>
    <t>(5)</t>
  </si>
  <si>
    <t xml:space="preserve">              ГЛ. СЧЕТОВОДИТЕЛ:</t>
  </si>
  <si>
    <t xml:space="preserve">                                                              Дата:</t>
  </si>
  <si>
    <t>ГОДИНА</t>
  </si>
  <si>
    <t xml:space="preserve">БЮДЖЕТ -ОТЧЕТ  </t>
  </si>
  <si>
    <t>Сметки за сред-ства от Евро-пейския съюз - ОТЧЕТ</t>
  </si>
  <si>
    <t xml:space="preserve">Сметки за чуж-ди средства - ОТЧЕТ                </t>
  </si>
  <si>
    <t xml:space="preserve">ОБЩО КАСОВ ОТЧЕТ  </t>
  </si>
  <si>
    <t>(В ЛЕВОВЕ)</t>
  </si>
  <si>
    <t xml:space="preserve"> А. ПРИХОДИ, ПОМОЩИ И ДАРЕНИЯ</t>
  </si>
  <si>
    <t xml:space="preserve"> 1. Приходи от данъци и осигурителни вноски</t>
  </si>
  <si>
    <t xml:space="preserve"> 5. Приходи от наеми</t>
  </si>
  <si>
    <t xml:space="preserve"> 7. Приходи от лихви</t>
  </si>
  <si>
    <t xml:space="preserve"> 8. Приходи от дивиденти и дялово участие 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</si>
  <si>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</si>
  <si>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</si>
  <si>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</si>
  <si>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t xml:space="preserve"> 4. Помощи и дарения от страната</t>
  </si>
  <si>
    <t xml:space="preserve"> 4. Разходи за възнаграждения на персонал</t>
  </si>
  <si>
    <t xml:space="preserve"> 5. Разходи за осигурителни вноски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</si>
  <si>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</si>
  <si>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</si>
  <si>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</si>
  <si>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</si>
  <si>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</si>
  <si>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</si>
  <si>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 xml:space="preserve"> III. Плащания за разходи за лихви</t>
  </si>
  <si>
    <t xml:space="preserve"> I. Плащания за текущи нелихвени разходи</t>
  </si>
  <si>
    <t xml:space="preserve"> 1. Продажба на земя</t>
  </si>
  <si>
    <t xml:space="preserve"> 4. Нетни приходи от продажби на услуги, стоки и продукция</t>
  </si>
  <si>
    <t xml:space="preserve"> I. Постъпления от текущи приходи</t>
  </si>
  <si>
    <t xml:space="preserve"> 1. Внесен ДДС</t>
  </si>
  <si>
    <t xml:space="preserve"> 2. Продажба на други нефинансови дълготрайни активи</t>
  </si>
  <si>
    <t xml:space="preserve"> 3. Внесени други данъци върху продажбите</t>
  </si>
  <si>
    <t xml:space="preserve"> 4. Коректив за касови постъпления</t>
  </si>
  <si>
    <t xml:space="preserve"> 9. Други текущи приходи и реализирани курсови разлики</t>
  </si>
  <si>
    <t xml:space="preserve"> IV. Постъпления от застрахователни обезщетения</t>
  </si>
  <si>
    <t xml:space="preserve"> 2. Разходи за застраховане и други финансови услуги</t>
  </si>
  <si>
    <t xml:space="preserve"> IІ. Плащания за придобиване на нефинансови дълготрайни активи</t>
  </si>
  <si>
    <t xml:space="preserve"> 2. Временни безлихвени заеми между бюджетни организации (нето)</t>
  </si>
  <si>
    <t xml:space="preserve"> Б. РАЗХОДИ И ПРИДОБИВАНЕ НА НЕФИНАНСОВИ АКТИВИ</t>
  </si>
  <si>
    <t xml:space="preserve"> 2. Внесен данък върху приходите от стопанска дейност</t>
  </si>
  <si>
    <t xml:space="preserve"> 1. Трансфери между бюджетни организации (нето)</t>
  </si>
  <si>
    <t xml:space="preserve"> 3. Приходи от административни глоби, санкции и наказателни лихви</t>
  </si>
  <si>
    <t xml:space="preserve"> 1. Разходи за издръжка - нефинансови позиции</t>
  </si>
  <si>
    <t xml:space="preserve"> I. Емитирани държавни (общински) ценни книжа</t>
  </si>
  <si>
    <t xml:space="preserve"> IІI. Финансиране чрез финансов лизинг и търговски кредит</t>
  </si>
  <si>
    <t xml:space="preserve"> 3. Платени данъци, такси и административни санкции</t>
  </si>
  <si>
    <t xml:space="preserve"> 1. Нето-операции за сметка на средства от Европейския съюз</t>
  </si>
  <si>
    <t xml:space="preserve"> IІ. Заеми от банки и други лица</t>
  </si>
  <si>
    <t>ІV. Други операции с финансови пасиви</t>
  </si>
  <si>
    <t xml:space="preserve"> IІI. Внесен ДДС, др. данъци в/у продажбите и коректив за постъпления </t>
  </si>
  <si>
    <t xml:space="preserve"> IІ. Предоставени заеми, възмездна фин. помощ и активирани гаранции</t>
  </si>
  <si>
    <t xml:space="preserve"> IІI. Други операции с финансови активи</t>
  </si>
  <si>
    <t xml:space="preserve"> 2. Други операции с финансови активи (нето)</t>
  </si>
  <si>
    <t xml:space="preserve"> 1. Предоставени заеми и възмездна финансова помощ (-)</t>
  </si>
  <si>
    <t xml:space="preserve"> 1. Постъпления от емисии на държавни (общински) ценни книжа (+)</t>
  </si>
  <si>
    <t xml:space="preserve"> 2. Погашения по емисии на държавни (общински) ценни книжа) (-)</t>
  </si>
  <si>
    <t xml:space="preserve"> 1. Получени банкови и други заеми (+)</t>
  </si>
  <si>
    <t xml:space="preserve"> 1. Получено финансиране по финансов лизинг и търговски кредит (+)</t>
  </si>
  <si>
    <t xml:space="preserve"> 2. Погашения по финансов лизинг и търговски кредит (-)</t>
  </si>
  <si>
    <t xml:space="preserve"> Е. ОПЕРАЦИИ С ФИНАНСОВИ АКТИВИ</t>
  </si>
  <si>
    <t xml:space="preserve"> Ж. ОПЕРАЦИИ С ФИНАНСОВИ ПАСИВИ</t>
  </si>
  <si>
    <t xml:space="preserve"> Е. ОБЩО ОПЕРАЦИИ С ФИНАНСОВИ АКТИВИ</t>
  </si>
  <si>
    <t xml:space="preserve"> А. ОБЩО ПРИХОДИ, ПОМОЩИ И ДАРЕНИЯ</t>
  </si>
  <si>
    <t xml:space="preserve"> 1. Наличности на парични средства в началото на отчетния период</t>
  </si>
  <si>
    <t xml:space="preserve"> I. Придобиване и реализиране на дялове, акции и участия</t>
  </si>
  <si>
    <t xml:space="preserve"> 1. Придобиване на дялове, акции и участия в предприятия (-)</t>
  </si>
  <si>
    <t xml:space="preserve"> 2. Получени погашения по предоставени заеми и възмездна фин. помощ (+)</t>
  </si>
  <si>
    <t xml:space="preserve"> 1. Нето-операции с други ценни книжа  и фин. активи (кеш-мениджмънт)</t>
  </si>
  <si>
    <t xml:space="preserve">     в т. ч. постъпления от реализация на държавния резерв (-)</t>
  </si>
  <si>
    <t>Д. Финансиране на бюджетното салдо (Е. + Ж. + З. - И.)</t>
  </si>
  <si>
    <t xml:space="preserve"> 3. Наличности на парични средства в края на отчетния период</t>
  </si>
  <si>
    <t xml:space="preserve"> З. НЕТО-РАЗЧЕТИ И ОПЕРАЦИИ</t>
  </si>
  <si>
    <t xml:space="preserve"> 2. Операции за сметка на други бюджети, сметки и фондове</t>
  </si>
  <si>
    <t xml:space="preserve"> 1. Операции с чужди средства (нето)</t>
  </si>
  <si>
    <t xml:space="preserve"> 2. Друго финансиране - операции с пасиви (нето)</t>
  </si>
  <si>
    <t xml:space="preserve"> 4. Разлики от закръгления в хил. лв. (+/-)</t>
  </si>
  <si>
    <t xml:space="preserve">                          РЪКОВОДИТЕЛ:</t>
  </si>
  <si>
    <t xml:space="preserve">     в т. ч. внесен ДДС</t>
  </si>
  <si>
    <t xml:space="preserve">                внесени други данъци, такси и вноски в/у продажбите</t>
  </si>
  <si>
    <t xml:space="preserve"> 1. Придобиване на земя</t>
  </si>
  <si>
    <t xml:space="preserve"> 2. Придобиване на други дълготрайни материални активи</t>
  </si>
  <si>
    <t xml:space="preserve"> 3. Придобиване на нематериални дълготрайни активи</t>
  </si>
  <si>
    <t xml:space="preserve">                                  П О К А З А Т Е Л И</t>
  </si>
  <si>
    <t xml:space="preserve">                                                                (а)</t>
  </si>
  <si>
    <t xml:space="preserve"> 4. Възстановени суми по активирани гаранции - главници</t>
  </si>
  <si>
    <t xml:space="preserve"> Общо за група І. Постъпления от текущи приходи</t>
  </si>
  <si>
    <t xml:space="preserve"> Общо за група V. Приходи от помощи и дарения</t>
  </si>
  <si>
    <t xml:space="preserve"> Общо за група І. Плащания за текущи нелихвени разходи</t>
  </si>
  <si>
    <t xml:space="preserve"> Общо за група ІІ. Плащания за на нефинансови дълготрайни активи</t>
  </si>
  <si>
    <t xml:space="preserve"> Общо за група ІІІ. Плащания за разходи за лихви</t>
  </si>
  <si>
    <t xml:space="preserve"> Общо за група ІV. Трансфери към домакинства</t>
  </si>
  <si>
    <t xml:space="preserve"> Общо за група V. Субсидии и капиталови трансфери</t>
  </si>
  <si>
    <t xml:space="preserve"> Общо за група ІІІ. Други операции с финансови активи</t>
  </si>
  <si>
    <t xml:space="preserve"> Общо за група І. Емитирани държавни (общински) ценни книжа</t>
  </si>
  <si>
    <t xml:space="preserve"> Общо за група ІІ. Заеми от банки и други лица</t>
  </si>
  <si>
    <t xml:space="preserve"> Общо за група ІІІ. Финансиране чрез фин. лизинг и търговски кредит</t>
  </si>
  <si>
    <t xml:space="preserve"> Общо за група ІV. Други операции с финансови пасиви</t>
  </si>
  <si>
    <t xml:space="preserve">                внесен данък в/у приходите от стопанска дейност</t>
  </si>
  <si>
    <t xml:space="preserve"> Ж. ОБЩО ОПЕРАЦИИ С ФИНАНСОВИ ПАСИВИ</t>
  </si>
  <si>
    <t xml:space="preserve"> IІ. Реализация на нефинансови активи и конфискувани средства</t>
  </si>
  <si>
    <t xml:space="preserve"> 3. Конфиск. средства и продажби на конфискувани и от залог нефин. активи </t>
  </si>
  <si>
    <t xml:space="preserve"> 2. Разходи за лихви по други заеми и дългове</t>
  </si>
  <si>
    <t xml:space="preserve"> 3. Други нето-разчети и операции на бюджетни организации</t>
  </si>
  <si>
    <t xml:space="preserve"> 6. Приходи от концесии и лицензии за ползване на публични активи</t>
  </si>
  <si>
    <t xml:space="preserve"> 2. Погашения по получeни банкови и други заеми (-)</t>
  </si>
  <si>
    <t xml:space="preserve"> З. ОБЩО НЕТО-РАЗЧЕТИ И ДРУГИ ОПЕРАЦИИ</t>
  </si>
  <si>
    <t>име и фамилия</t>
  </si>
  <si>
    <t>(6)</t>
  </si>
  <si>
    <t>(8)=(2)+(4)+(6)</t>
  </si>
  <si>
    <t>(7)=(1)+(3)+(5)</t>
  </si>
  <si>
    <t xml:space="preserve">         Web-адрес</t>
  </si>
  <si>
    <t xml:space="preserve">            телефон:</t>
  </si>
  <si>
    <r>
      <t xml:space="preserve">(бюджетна организация, предприятие по чл. 165, ал. 1 </t>
    </r>
    <r>
      <rPr>
        <sz val="11"/>
        <color indexed="18"/>
        <rFont val="Times New Roman Cyr"/>
        <charset val="204"/>
      </rPr>
      <t>от</t>
    </r>
    <r>
      <rPr>
        <sz val="12"/>
        <color indexed="18"/>
        <rFont val="Times New Roman CYR"/>
        <family val="1"/>
        <charset val="204"/>
      </rPr>
      <t xml:space="preserve"> ЗПФ, </t>
    </r>
    <r>
      <rPr>
        <sz val="11"/>
        <color indexed="18"/>
        <rFont val="Times New Roman Cyr"/>
        <charset val="204"/>
      </rPr>
      <t>поделение</t>
    </r>
    <r>
      <rPr>
        <sz val="12"/>
        <color indexed="18"/>
        <rFont val="Times New Roman CYR"/>
        <family val="1"/>
        <charset val="204"/>
      </rPr>
      <t>)</t>
    </r>
  </si>
  <si>
    <t xml:space="preserve">                               НА </t>
  </si>
  <si>
    <t>на бюджета, сметките за средствата от Европейския съюз и сметките за чужди средства</t>
  </si>
  <si>
    <t xml:space="preserve">ОТЧЕТ ЗА КАСОВОТО ИЗПЪЛНЕНИЕ </t>
  </si>
  <si>
    <t xml:space="preserve">  ЕИК/БУЛСТАТ</t>
  </si>
  <si>
    <t xml:space="preserve">     КОД ПО ЕБК</t>
  </si>
  <si>
    <t xml:space="preserve">                e-mail</t>
  </si>
  <si>
    <t xml:space="preserve">                  КЪМ</t>
  </si>
  <si>
    <t xml:space="preserve">ОБЩО  КАСОВ    ОТЧЕТ  </t>
  </si>
  <si>
    <t>[Седалище и адрес]</t>
  </si>
  <si>
    <t xml:space="preserve"> 3. Други безвъзмездно получени средства по международни и други програми</t>
  </si>
  <si>
    <r>
      <t xml:space="preserve"> 4. Нето-прираст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държавния резерв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изкупуване </t>
    </r>
    <r>
      <rPr>
        <sz val="11"/>
        <rFont val="Times New Roman Cyr"/>
        <charset val="204"/>
      </rPr>
      <t xml:space="preserve">на </t>
    </r>
    <r>
      <rPr>
        <sz val="12"/>
        <rFont val="Times New Roman CYR"/>
        <family val="1"/>
        <charset val="204"/>
      </rPr>
      <t xml:space="preserve">земедел. продукция </t>
    </r>
  </si>
  <si>
    <r>
      <t xml:space="preserve"> 1. </t>
    </r>
    <r>
      <rPr>
        <sz val="11"/>
        <rFont val="Times New Roman Cyr"/>
        <charset val="204"/>
      </rPr>
      <t>Разходи</t>
    </r>
    <r>
      <rPr>
        <sz val="12"/>
        <rFont val="Times New Roman CYR"/>
        <family val="1"/>
        <charset val="204"/>
      </rPr>
      <t xml:space="preserve"> </t>
    </r>
    <r>
      <rPr>
        <sz val="11"/>
        <rFont val="Times New Roman Cyr"/>
        <charset val="204"/>
      </rPr>
      <t>за</t>
    </r>
    <r>
      <rPr>
        <sz val="12"/>
        <rFont val="Times New Roman CYR"/>
        <family val="1"/>
        <charset val="204"/>
      </rPr>
      <t xml:space="preserve"> лихви </t>
    </r>
    <r>
      <rPr>
        <sz val="11"/>
        <rFont val="Times New Roman Cyr"/>
        <charset val="204"/>
      </rPr>
      <t>по</t>
    </r>
    <r>
      <rPr>
        <sz val="12"/>
        <rFont val="Times New Roman CYR"/>
        <family val="1"/>
        <charset val="204"/>
      </rPr>
      <t xml:space="preserve"> банкови заеми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държавни </t>
    </r>
    <r>
      <rPr>
        <sz val="11"/>
        <rFont val="Times New Roman Cyr"/>
        <charset val="204"/>
      </rPr>
      <t>(общински)</t>
    </r>
    <r>
      <rPr>
        <sz val="12"/>
        <rFont val="Times New Roman CYR"/>
        <family val="1"/>
        <charset val="204"/>
      </rPr>
      <t xml:space="preserve"> ценни книжа</t>
    </r>
  </si>
  <si>
    <r>
      <t xml:space="preserve"> 2. Постъпления </t>
    </r>
    <r>
      <rPr>
        <sz val="11"/>
        <rFont val="Times New Roman Cyr"/>
        <charset val="204"/>
      </rPr>
      <t>от</t>
    </r>
    <r>
      <rPr>
        <sz val="12"/>
        <rFont val="Times New Roman CYR"/>
        <family val="1"/>
        <charset val="204"/>
      </rPr>
      <t xml:space="preserve"> реализация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приватизация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дялове, акциии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участия</t>
    </r>
  </si>
  <si>
    <t>Общо за група ІІ. Реализация на нефинан. активи и конфиск. средства</t>
  </si>
  <si>
    <t>ІІІ. Внесен ДДС и др. данъци в/у продажбите и коректив за постъпления</t>
  </si>
  <si>
    <r>
      <t xml:space="preserve">В. ТРАНСФЕРИ </t>
    </r>
    <r>
      <rPr>
        <b/>
        <sz val="10"/>
        <rFont val="Times New Roman CYR"/>
        <charset val="204"/>
      </rPr>
      <t>И</t>
    </r>
    <r>
      <rPr>
        <b/>
        <sz val="11"/>
        <rFont val="Times New Roman CYR"/>
        <family val="1"/>
        <charset val="204"/>
      </rPr>
      <t xml:space="preserve"> БЕЗЛИХВЕНИ ЗАЕМИ </t>
    </r>
    <r>
      <rPr>
        <b/>
        <sz val="10"/>
        <rFont val="Times New Roman CYR"/>
        <charset val="204"/>
      </rPr>
      <t>М/У</t>
    </r>
    <r>
      <rPr>
        <b/>
        <sz val="11"/>
        <rFont val="Times New Roman CYR"/>
        <family val="1"/>
        <charset val="204"/>
      </rPr>
      <t xml:space="preserve"> БЮДЖ. ОРГАНИЗАЦИИ</t>
    </r>
  </si>
  <si>
    <r>
      <t xml:space="preserve">Б. ОБЩО РАЗХОДИ </t>
    </r>
    <r>
      <rPr>
        <b/>
        <sz val="10"/>
        <rFont val="Times New Roman"/>
        <family val="1"/>
        <charset val="204"/>
      </rPr>
      <t>И</t>
    </r>
    <r>
      <rPr>
        <b/>
        <sz val="11"/>
        <rFont val="Times New Roman"/>
        <family val="1"/>
        <charset val="204"/>
      </rPr>
      <t xml:space="preserve"> ПРИДОБИВАНЕ </t>
    </r>
    <r>
      <rPr>
        <b/>
        <sz val="10"/>
        <rFont val="Times New Roman"/>
        <family val="1"/>
        <charset val="204"/>
      </rPr>
      <t>НА</t>
    </r>
    <r>
      <rPr>
        <b/>
        <sz val="11"/>
        <rFont val="Times New Roman"/>
        <family val="1"/>
        <charset val="204"/>
      </rPr>
      <t xml:space="preserve"> НЕФИНАНСОВИ АКТИВИ</t>
    </r>
  </si>
  <si>
    <r>
      <t xml:space="preserve">В. ОБЩО ТРАНСФЕРИ </t>
    </r>
    <r>
      <rPr>
        <b/>
        <sz val="11"/>
        <rFont val="Times New Roman"/>
        <family val="1"/>
        <charset val="204"/>
      </rPr>
      <t>И</t>
    </r>
    <r>
      <rPr>
        <b/>
        <sz val="12"/>
        <rFont val="Times New Roman"/>
        <family val="1"/>
        <charset val="204"/>
      </rPr>
      <t xml:space="preserve"> ЗАЕМИ </t>
    </r>
    <r>
      <rPr>
        <b/>
        <sz val="11"/>
        <rFont val="Times New Roman"/>
        <family val="1"/>
        <charset val="204"/>
      </rPr>
      <t>М/У</t>
    </r>
    <r>
      <rPr>
        <b/>
        <sz val="12"/>
        <rFont val="Times New Roman"/>
        <family val="1"/>
        <charset val="204"/>
      </rPr>
      <t xml:space="preserve"> БЮДЖЕТНИ ОРГАНИЗАЦИИ</t>
    </r>
  </si>
  <si>
    <t>Г. Бюджетно салдо: Дефицит (-) / излишък (+) = (А.-Б.+В.)</t>
  </si>
  <si>
    <t>Общо за група І. Придобиване и реализиране на дялове, акции и участия</t>
  </si>
  <si>
    <t>Общо за група ІІ. Предоставени заеми, възмездна фин. помощ и гаранции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</si>
  <si>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БЮДЖЕТНО САЛДО И ФИНАНСИРАНЕ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</si>
  <si>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НА КАСОВИ ПОТОЦИ С НАЛИЧНОСТ</t>
    </r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</si>
  <si>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НА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БЮДЖ.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САЛДО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И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ФИНАНСИРАНЕ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8"/>
        <rFont val="Times New Roman CYR"/>
        <charset val="204"/>
      </rPr>
      <t>в левове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</si>
  <si>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 НА КАСОВИ ПОТОЦИ С НАЛИЧНОСТ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6"/>
        <rFont val="Times New Roman CYR"/>
        <charset val="204"/>
      </rPr>
      <t>в левове</t>
    </r>
  </si>
  <si>
    <t xml:space="preserve"> 3. Плащания по активирани гаранции - главници по гарантирани заеми</t>
  </si>
  <si>
    <t xml:space="preserve">     в т.ч. изменение на средства по сметки, включени в единната сметка</t>
  </si>
  <si>
    <t xml:space="preserve"> 2. Приходи от такси и вноски</t>
  </si>
  <si>
    <t xml:space="preserve">     в т.ч. приходи от вноски</t>
  </si>
  <si>
    <t xml:space="preserve"> 1. Наличности по акредитиви и други сметки в началото на периода</t>
  </si>
  <si>
    <r>
      <t xml:space="preserve"> 3.</t>
    </r>
    <r>
      <rPr>
        <b/>
        <sz val="12"/>
        <rFont val="Times New Roman CYR"/>
        <charset val="204"/>
      </rPr>
      <t xml:space="preserve"> </t>
    </r>
    <r>
      <rPr>
        <sz val="12"/>
        <rFont val="Times New Roman CYR"/>
        <charset val="204"/>
      </rPr>
      <t>Наличности по акредитиви и други сметки в края на периода</t>
    </r>
  </si>
  <si>
    <t xml:space="preserve"> 2. Преоценка на наличности в чуждестранна валута в края на отчетния период</t>
  </si>
  <si>
    <t xml:space="preserve"> И. ИЗМЕНЕНИЕ НА ПАРИЧНИ СРЕДСТВА - КАСОВО ИЗПЪЛНЕНИЕ</t>
  </si>
  <si>
    <t xml:space="preserve"> И. ИЗМЕНЕНИЕ НА СРЕДСТВАТА - КАСОВО ИЗПЪЛНЕНИЕ (3.-1.-2.)</t>
  </si>
  <si>
    <t>К. ДРУГИ ИЗМЕНЕНИЯ - АКРЕДИТИВНИ И ДРУГИ СМЕТКИ</t>
  </si>
  <si>
    <t xml:space="preserve"> 2. Преоценка на акредитиви и други сметки в чужд. валута в края на периода</t>
  </si>
  <si>
    <t xml:space="preserve"> Л. ИЗМЕНЕНИЕ НА ВСИЧКИ ПАРИЧНИ СРЕДСТВА (И. + К.)</t>
  </si>
  <si>
    <t>К. ДРУГИ ИЗМЕНЕНИЯ - АКРЕДИТИВНИ И ДРУГИ СМЕТКИ (3.-1.-2.)</t>
  </si>
  <si>
    <t>СЕС - отчет</t>
  </si>
  <si>
    <t>ДСД - отчет</t>
  </si>
  <si>
    <t>ОБЩО - отчет</t>
  </si>
  <si>
    <t xml:space="preserve">БЮДЖЕТ - ОТЧЕТ  </t>
  </si>
  <si>
    <t xml:space="preserve">   Въведи сумата от</t>
  </si>
  <si>
    <t>Парични средства в края на периода - РАЗЛИКА м/у ОТЧЕТА и БАЛАНСА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</si>
  <si>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КАСОВИЯ ОТЧЕТ и БАЛАНСА за наличностите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</si>
  <si>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10"/>
        <rFont val="Times New Roman CYR"/>
        <charset val="204"/>
      </rPr>
      <t>равнение между</t>
    </r>
    <r>
      <rPr>
        <b/>
        <sz val="9"/>
        <rFont val="Times New Roman Cyr"/>
        <charset val="204"/>
      </rPr>
      <t xml:space="preserve"> КАСОВИЯ ОТЧЕТ и БАЛАНСА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2"/>
        <rFont val="Times New Roman CYR"/>
        <charset val="204"/>
      </rPr>
      <t xml:space="preserve"> </t>
    </r>
    <r>
      <rPr>
        <b/>
        <i/>
        <sz val="12"/>
        <color indexed="16"/>
        <rFont val="Times New Roman CYR"/>
        <charset val="204"/>
      </rPr>
      <t>в левове</t>
    </r>
  </si>
  <si>
    <t xml:space="preserve">ОБЩО парични средства в края на периода в КАСОВИЯ ОТЧЕТ </t>
  </si>
  <si>
    <t xml:space="preserve">     Ако има РАЗЛИКА от ЗАКРЪГЛЕНИЯ, въведи допустима разлика</t>
  </si>
  <si>
    <t>30.09.2024 г.</t>
  </si>
  <si>
    <t>АГРАРЕН УНИВЕРСИТЕТ ПЛОВДИВ</t>
  </si>
  <si>
    <t>vani2223@abv.bg</t>
  </si>
  <si>
    <t>032/654331</t>
  </si>
  <si>
    <t>Иванка Налджиян</t>
  </si>
  <si>
    <t>доц. д-р. БОРЯНА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</si>
</sst>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&quot; &quot;0&quot; &quot;0&quot; &quot;0"/>
    <numFmt numFmtId="166" formatCode="#,##0;[Red]\(#,##0\)"/>
    <numFmt numFmtId="171" formatCode="&quot;за &quot;0000&quot; г.&quot;"/>
    <numFmt numFmtId="172" formatCode="&quot;БЮДЖЕТ Годишен         уточнен план &quot;0000&quot; г.&quot;"/>
    <numFmt numFmtId="173" formatCode="#,##0;\(#,##0\)"/>
    <numFmt numFmtId="174" formatCode="00&quot;.&quot;00&quot;.&quot;0000&quot; г.&quot;"/>
    <numFmt numFmtId="175" formatCode="#,##0&quot; &quot;;[Red]\(#,##0\)"/>
    <numFmt numFmtId="178" formatCode="000&quot; &quot;000&quot; &quot;000"/>
    <numFmt numFmtId="179" formatCode="&quot;31.12.&quot;0000&quot; г.&quot;"/>
    <numFmt numFmtId="190" formatCode="&quot;'BALANCE-SHEET-&quot;0000&quot;-leva' -  позиция с код 0080&quot;"/>
    <numFmt numFmtId="193" formatCode="&quot;виж редове 168 и 171&quot;"/>
    <numFmt numFmtId="195" formatCode="dd\.mm\.yyyy\ &quot;г.&quot;;@"/>
  </numFmts>
  <fonts count="9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2"/>
      <color indexed="18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b/>
      <sz val="11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family val="1"/>
    </font>
    <font>
      <sz val="10"/>
      <name val="Arial CYR"/>
      <charset val="204"/>
    </font>
    <font>
      <sz val="9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color indexed="12"/>
      <name val="Times New Roman CYR"/>
      <charset val="204"/>
    </font>
    <font>
      <b/>
      <i/>
      <sz val="10"/>
      <color indexed="1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color indexed="16"/>
      <name val="Times New Roman CYR"/>
      <charset val="204"/>
    </font>
    <font>
      <b/>
      <sz val="12"/>
      <color indexed="20"/>
      <name val="Times New Roman CYR"/>
      <family val="1"/>
      <charset val="204"/>
    </font>
    <font>
      <sz val="12"/>
      <color indexed="20"/>
      <name val="Times New Roman CYR"/>
      <charset val="204"/>
    </font>
    <font>
      <sz val="12"/>
      <color indexed="20"/>
      <name val="Times New Roman CYR"/>
      <family val="1"/>
      <charset val="204"/>
    </font>
    <font>
      <sz val="10"/>
      <color indexed="81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indexed="16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8"/>
      <name val="Times New Roman Cyr"/>
      <family val="1"/>
      <charset val="204"/>
    </font>
    <font>
      <sz val="11"/>
      <color indexed="18"/>
      <name val="Times New Roman Cyr"/>
      <charset val="204"/>
    </font>
    <font>
      <b/>
      <sz val="14"/>
      <color indexed="18"/>
      <name val="Times New Roman CYR"/>
      <family val="1"/>
      <charset val="204"/>
    </font>
    <font>
      <b/>
      <sz val="10"/>
      <name val="Times New Roman CYR"/>
      <charset val="204"/>
    </font>
    <font>
      <b/>
      <sz val="9"/>
      <name val="Times New Roman Cyr"/>
      <charset val="204"/>
    </font>
    <font>
      <b/>
      <i/>
      <sz val="9"/>
      <color indexed="16"/>
      <name val="Times New Roman CYR"/>
      <charset val="204"/>
    </font>
    <font>
      <b/>
      <i/>
      <sz val="12"/>
      <color indexed="16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000099"/>
      <name val="Times New Roman Cyr"/>
      <family val="1"/>
      <charset val="204"/>
    </font>
    <font>
      <sz val="10"/>
      <color rgb="FF000099"/>
      <name val="Times New Roman Cyr"/>
      <family val="1"/>
      <charset val="204"/>
    </font>
    <font>
      <sz val="12"/>
      <color rgb="FF000099"/>
      <name val="Times New Roman CYR"/>
      <family val="1"/>
      <charset val="204"/>
    </font>
    <font>
      <b/>
      <sz val="12"/>
      <color rgb="FF000099"/>
      <name val="Times New Roman CYR"/>
      <charset val="204"/>
    </font>
    <font>
      <sz val="12"/>
      <color rgb="FF000099"/>
      <name val="Times New Roman CYR"/>
      <charset val="204"/>
    </font>
    <font>
      <b/>
      <sz val="14"/>
      <color rgb="FF660066"/>
      <name val="Times New Roman"/>
      <family val="1"/>
      <charset val="204"/>
    </font>
    <font>
      <sz val="12"/>
      <color rgb="FF660066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i/>
      <sz val="12"/>
      <color rgb="FF000099"/>
      <name val="Times New Roman"/>
      <family val="1"/>
      <charset val="204"/>
    </font>
    <font>
      <sz val="12"/>
      <color rgb="FF660066"/>
      <name val="Times New Roman CYR"/>
      <family val="1"/>
      <charset val="204"/>
    </font>
    <font>
      <b/>
      <i/>
      <sz val="12"/>
      <color rgb="FFFFFF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2"/>
      <color rgb="FF800000"/>
      <name val="Times New Roman"/>
      <family val="1"/>
      <charset val="204"/>
    </font>
    <font>
      <b/>
      <sz val="12"/>
      <color theme="0"/>
      <name val="Times New Roman Cyr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11"/>
      <color rgb="FFFFFFCC"/>
      <name val="Times New Roman CYR"/>
      <charset val="204"/>
    </font>
    <font>
      <sz val="11"/>
      <color rgb="FF000099"/>
      <name val="Times New Roman Cyr"/>
      <charset val="204"/>
    </font>
    <font>
      <b/>
      <sz val="12"/>
      <color rgb="FF800000"/>
      <name val="Times New Roman"/>
      <family val="1"/>
      <charset val="204"/>
    </font>
    <font>
      <b/>
      <i/>
      <sz val="14"/>
      <color rgb="FFA50021"/>
      <name val="Times New Roman Cyr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CCCCFF"/>
      <name val="Times New Roman CYR"/>
      <charset val="204"/>
    </font>
    <font>
      <sz val="12"/>
      <color rgb="FFCCFFCC"/>
      <name val="Times New Roman CYR"/>
      <family val="1"/>
      <charset val="204"/>
    </font>
    <font>
      <b/>
      <sz val="12"/>
      <color rgb="FFCCFFCC"/>
      <name val="Times New Roman CYR"/>
      <family val="1"/>
      <charset val="204"/>
    </font>
    <font>
      <b/>
      <sz val="12"/>
      <color rgb="FFFFFF99"/>
      <name val="Times New Roman CYR"/>
      <family val="1"/>
      <charset val="204"/>
    </font>
    <font>
      <sz val="12"/>
      <color rgb="FFFFFF99"/>
      <name val="Times New Roman CYR"/>
      <charset val="204"/>
    </font>
    <font>
      <i/>
      <sz val="12"/>
      <color theme="0" tint="-4.9989318521683403E-2"/>
      <name val="Times New Roman CYR"/>
      <charset val="204"/>
    </font>
    <font>
      <b/>
      <sz val="10"/>
      <color rgb="FF660066"/>
      <name val="Times New Roman"/>
      <family val="1"/>
      <charset val="204"/>
    </font>
    <font>
      <sz val="10"/>
      <color rgb="FF660066"/>
      <name val="Times New Roman"/>
      <family val="1"/>
      <charset val="204"/>
    </font>
    <font>
      <sz val="12"/>
      <color rgb="FFFFFF00"/>
      <name val="Times New Roman CYR"/>
      <family val="1"/>
      <charset val="204"/>
    </font>
    <font>
      <b/>
      <sz val="12"/>
      <color rgb="FF660066"/>
      <name val="Times New Roman"/>
      <family val="1"/>
      <charset val="204"/>
    </font>
    <font>
      <b/>
      <i/>
      <sz val="14"/>
      <color rgb="FFA50021"/>
      <name val="Times New Roman Bold"/>
      <charset val="204"/>
    </font>
    <font>
      <b/>
      <sz val="12"/>
      <color rgb="FFFFFF00"/>
      <name val="Times New Roman Cyr"/>
      <charset val="204"/>
    </font>
    <font>
      <b/>
      <sz val="11"/>
      <color theme="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b/>
      <i/>
      <sz val="13"/>
      <color rgb="FF000099"/>
      <name val="Cambria"/>
      <family val="1"/>
      <charset val="204"/>
      <scheme val="major"/>
    </font>
    <font>
      <i/>
      <sz val="11"/>
      <color rgb="FF000099"/>
      <name val="Times New Roman CYR"/>
      <charset val="204"/>
    </font>
    <font>
      <b/>
      <i/>
      <sz val="12"/>
      <color rgb="FFFFFF00"/>
      <name val="Times New Roman CYR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0FFC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23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 applyNumberFormat="0" applyFill="0" applyBorder="0" applyAlignment="0" applyProtection="0"/>
  </cellStyleXfs>
  <cellXfs count="396">
    <xf numFmtId="0" fontId="0" fillId="0" borderId="0" xfId="0"/>
    <xf numFmtId="0" fontId="1" fillId="11" borderId="0" xfId="0" applyFont="1" applyFill="1" applyBorder="1" applyProtection="1"/>
    <xf numFmtId="0" fontId="3" fillId="10" borderId="1" xfId="0" quotePrefix="1" applyFont="1" applyFill="1" applyBorder="1" applyAlignment="1" applyProtection="1">
      <alignment horizontal="center"/>
    </xf>
    <xf numFmtId="0" fontId="1" fillId="11" borderId="0" xfId="0" applyFont="1" applyFill="1" applyProtection="1"/>
    <xf numFmtId="0" fontId="5" fillId="11" borderId="0" xfId="0" applyFont="1" applyFill="1" applyProtection="1"/>
    <xf numFmtId="0" fontId="1" fillId="12" borderId="0" xfId="0" applyFont="1" applyFill="1" applyProtection="1"/>
    <xf numFmtId="0" fontId="5" fillId="12" borderId="0" xfId="0" applyFont="1" applyFill="1" applyBorder="1" applyProtection="1"/>
    <xf numFmtId="0" fontId="1" fillId="12" borderId="0" xfId="0" applyFont="1" applyFill="1" applyBorder="1" applyProtection="1"/>
    <xf numFmtId="0" fontId="5" fillId="12" borderId="0" xfId="0" applyFont="1" applyFill="1" applyAlignment="1" applyProtection="1">
      <alignment horizontal="right"/>
    </xf>
    <xf numFmtId="0" fontId="13" fillId="12" borderId="0" xfId="6" applyFont="1" applyFill="1" applyBorder="1" applyAlignment="1" applyProtection="1">
      <alignment horizontal="center"/>
    </xf>
    <xf numFmtId="0" fontId="15" fillId="12" borderId="0" xfId="1" quotePrefix="1" applyFont="1" applyFill="1" applyAlignment="1" applyProtection="1">
      <alignment vertical="center"/>
    </xf>
    <xf numFmtId="0" fontId="5" fillId="12" borderId="0" xfId="0" quotePrefix="1" applyFont="1" applyFill="1" applyAlignment="1" applyProtection="1">
      <alignment horizontal="left"/>
    </xf>
    <xf numFmtId="0" fontId="13" fillId="12" borderId="0" xfId="6" applyFont="1" applyFill="1" applyProtection="1"/>
    <xf numFmtId="166" fontId="8" fillId="12" borderId="0" xfId="8" applyNumberFormat="1" applyFont="1" applyFill="1" applyAlignment="1" applyProtection="1"/>
    <xf numFmtId="38" fontId="8" fillId="12" borderId="0" xfId="8" applyNumberFormat="1" applyFont="1" applyFill="1" applyProtection="1"/>
    <xf numFmtId="0" fontId="3" fillId="12" borderId="2" xfId="0" applyFont="1" applyFill="1" applyBorder="1" applyProtection="1"/>
    <xf numFmtId="0" fontId="49" fillId="12" borderId="0" xfId="6" applyFont="1" applyFill="1" applyAlignment="1" applyProtection="1">
      <alignment horizontal="right"/>
    </xf>
    <xf numFmtId="0" fontId="50" fillId="12" borderId="0" xfId="6" applyFont="1" applyFill="1" applyBorder="1" applyAlignment="1" applyProtection="1">
      <alignment horizontal="center"/>
    </xf>
    <xf numFmtId="166" fontId="51" fillId="12" borderId="0" xfId="8" applyNumberFormat="1" applyFont="1" applyFill="1" applyAlignment="1" applyProtection="1"/>
    <xf numFmtId="0" fontId="52" fillId="12" borderId="0" xfId="1" quotePrefix="1" applyFont="1" applyFill="1" applyAlignment="1" applyProtection="1"/>
    <xf numFmtId="0" fontId="53" fillId="5" borderId="0" xfId="7" applyFont="1" applyFill="1" applyAlignment="1" applyProtection="1">
      <alignment horizontal="left"/>
    </xf>
    <xf numFmtId="0" fontId="12" fillId="12" borderId="0" xfId="7" applyFont="1" applyFill="1" applyAlignment="1" applyProtection="1">
      <alignment horizontal="right"/>
    </xf>
    <xf numFmtId="1" fontId="3" fillId="12" borderId="0" xfId="0" applyNumberFormat="1" applyFont="1" applyFill="1" applyBorder="1" applyAlignment="1" applyProtection="1">
      <alignment horizontal="right"/>
    </xf>
    <xf numFmtId="172" fontId="54" fillId="14" borderId="8" xfId="0" quotePrefix="1" applyNumberFormat="1" applyFont="1" applyFill="1" applyBorder="1" applyAlignment="1" applyProtection="1">
      <alignment horizontal="center" vertical="center" wrapText="1"/>
    </xf>
    <xf numFmtId="0" fontId="2" fillId="10" borderId="1" xfId="0" quotePrefix="1" applyFont="1" applyFill="1" applyBorder="1" applyAlignment="1" applyProtection="1">
      <alignment horizontal="center"/>
    </xf>
    <xf numFmtId="172" fontId="55" fillId="14" borderId="8" xfId="0" quotePrefix="1" applyNumberFormat="1" applyFont="1" applyFill="1" applyBorder="1" applyAlignment="1" applyProtection="1">
      <alignment horizontal="center" wrapText="1"/>
    </xf>
    <xf numFmtId="173" fontId="13" fillId="3" borderId="0" xfId="7" applyNumberFormat="1" applyFont="1" applyFill="1" applyProtection="1"/>
    <xf numFmtId="173" fontId="5" fillId="11" borderId="0" xfId="0" applyNumberFormat="1" applyFont="1" applyFill="1" applyProtection="1"/>
    <xf numFmtId="172" fontId="56" fillId="15" borderId="8" xfId="0" quotePrefix="1" applyNumberFormat="1" applyFont="1" applyFill="1" applyBorder="1" applyAlignment="1" applyProtection="1">
      <alignment horizontal="center" vertical="center" wrapText="1"/>
    </xf>
    <xf numFmtId="173" fontId="1" fillId="11" borderId="0" xfId="0" applyNumberFormat="1" applyFont="1" applyFill="1" applyProtection="1"/>
    <xf numFmtId="0" fontId="19" fillId="12" borderId="0" xfId="7" applyFont="1" applyFill="1" applyProtection="1"/>
    <xf numFmtId="166" fontId="26" fillId="12" borderId="10" xfId="0" applyNumberFormat="1" applyFont="1" applyFill="1" applyBorder="1" applyAlignment="1" applyProtection="1">
      <alignment horizontal="center"/>
    </xf>
    <xf numFmtId="166" fontId="11" fillId="12" borderId="10" xfId="0" applyNumberFormat="1" applyFont="1" applyFill="1" applyBorder="1" applyAlignment="1" applyProtection="1">
      <alignment horizontal="center"/>
    </xf>
    <xf numFmtId="166" fontId="26" fillId="16" borderId="10" xfId="0" applyNumberFormat="1" applyFont="1" applyFill="1" applyBorder="1" applyAlignment="1" applyProtection="1">
      <alignment horizontal="center"/>
      <protection locked="0"/>
    </xf>
    <xf numFmtId="0" fontId="10" fillId="12" borderId="12" xfId="0" applyFont="1" applyFill="1" applyBorder="1" applyAlignment="1" applyProtection="1">
      <alignment horizontal="right"/>
    </xf>
    <xf numFmtId="0" fontId="1" fillId="16" borderId="12" xfId="0" applyFont="1" applyFill="1" applyBorder="1" applyAlignment="1" applyProtection="1">
      <alignment horizontal="left"/>
    </xf>
    <xf numFmtId="172" fontId="57" fillId="15" borderId="8" xfId="0" quotePrefix="1" applyNumberFormat="1" applyFont="1" applyFill="1" applyBorder="1" applyAlignment="1" applyProtection="1">
      <alignment horizontal="center" wrapText="1"/>
    </xf>
    <xf numFmtId="38" fontId="14" fillId="2" borderId="0" xfId="8" applyNumberFormat="1" applyFont="1" applyFill="1" applyBorder="1" applyAlignment="1" applyProtection="1"/>
    <xf numFmtId="38" fontId="19" fillId="10" borderId="0" xfId="8" applyNumberFormat="1" applyFont="1" applyFill="1" applyBorder="1" applyAlignment="1" applyProtection="1"/>
    <xf numFmtId="38" fontId="19" fillId="17" borderId="0" xfId="8" applyNumberFormat="1" applyFont="1" applyFill="1" applyBorder="1" applyAlignment="1" applyProtection="1"/>
    <xf numFmtId="38" fontId="8" fillId="17" borderId="0" xfId="8" applyNumberFormat="1" applyFont="1" applyFill="1" applyBorder="1" applyAlignment="1" applyProtection="1"/>
    <xf numFmtId="38" fontId="14" fillId="2" borderId="13" xfId="8" applyNumberFormat="1" applyFont="1" applyFill="1" applyBorder="1" applyAlignment="1" applyProtection="1"/>
    <xf numFmtId="38" fontId="19" fillId="10" borderId="13" xfId="8" applyNumberFormat="1" applyFont="1" applyFill="1" applyBorder="1" applyAlignment="1" applyProtection="1"/>
    <xf numFmtId="0" fontId="2" fillId="10" borderId="13" xfId="0" applyFont="1" applyFill="1" applyBorder="1" applyAlignment="1" applyProtection="1">
      <alignment horizontal="left"/>
    </xf>
    <xf numFmtId="38" fontId="19" fillId="17" borderId="13" xfId="8" applyNumberFormat="1" applyFont="1" applyFill="1" applyBorder="1" applyAlignment="1" applyProtection="1"/>
    <xf numFmtId="38" fontId="8" fillId="17" borderId="13" xfId="8" applyNumberFormat="1" applyFont="1" applyFill="1" applyBorder="1" applyAlignment="1" applyProtection="1"/>
    <xf numFmtId="0" fontId="2" fillId="12" borderId="0" xfId="0" applyFont="1" applyFill="1" applyBorder="1" applyProtection="1"/>
    <xf numFmtId="172" fontId="3" fillId="10" borderId="14" xfId="0" quotePrefix="1" applyNumberFormat="1" applyFont="1" applyFill="1" applyBorder="1" applyAlignment="1" applyProtection="1">
      <alignment horizontal="center"/>
    </xf>
    <xf numFmtId="172" fontId="3" fillId="10" borderId="15" xfId="0" quotePrefix="1" applyNumberFormat="1" applyFont="1" applyFill="1" applyBorder="1" applyAlignment="1" applyProtection="1">
      <alignment horizontal="center"/>
    </xf>
    <xf numFmtId="172" fontId="3" fillId="10" borderId="16" xfId="0" quotePrefix="1" applyNumberFormat="1" applyFont="1" applyFill="1" applyBorder="1" applyAlignment="1" applyProtection="1">
      <alignment horizontal="center"/>
    </xf>
    <xf numFmtId="0" fontId="4" fillId="10" borderId="2" xfId="0" quotePrefix="1" applyFont="1" applyFill="1" applyBorder="1" applyAlignment="1" applyProtection="1">
      <alignment horizontal="center" vertical="top"/>
    </xf>
    <xf numFmtId="0" fontId="4" fillId="10" borderId="17" xfId="0" quotePrefix="1" applyFont="1" applyFill="1" applyBorder="1" applyAlignment="1" applyProtection="1">
      <alignment horizontal="center" vertical="top"/>
    </xf>
    <xf numFmtId="0" fontId="4" fillId="10" borderId="18" xfId="0" quotePrefix="1" applyFont="1" applyFill="1" applyBorder="1" applyAlignment="1" applyProtection="1">
      <alignment horizontal="left" vertical="top"/>
    </xf>
    <xf numFmtId="38" fontId="14" fillId="10" borderId="0" xfId="8" applyNumberFormat="1" applyFont="1" applyFill="1" applyBorder="1" applyAlignment="1" applyProtection="1"/>
    <xf numFmtId="38" fontId="14" fillId="10" borderId="13" xfId="8" applyNumberFormat="1" applyFont="1" applyFill="1" applyBorder="1" applyAlignment="1" applyProtection="1"/>
    <xf numFmtId="0" fontId="4" fillId="14" borderId="19" xfId="0" applyFont="1" applyFill="1" applyBorder="1" applyAlignment="1" applyProtection="1">
      <alignment horizontal="left"/>
    </xf>
    <xf numFmtId="0" fontId="4" fillId="14" borderId="20" xfId="0" applyFont="1" applyFill="1" applyBorder="1" applyAlignment="1" applyProtection="1">
      <alignment horizontal="left"/>
    </xf>
    <xf numFmtId="166" fontId="4" fillId="14" borderId="21" xfId="0" applyNumberFormat="1" applyFont="1" applyFill="1" applyBorder="1" applyAlignment="1" applyProtection="1">
      <alignment horizontal="left"/>
    </xf>
    <xf numFmtId="166" fontId="4" fillId="14" borderId="22" xfId="0" applyNumberFormat="1" applyFont="1" applyFill="1" applyBorder="1" applyAlignment="1" applyProtection="1">
      <alignment horizontal="left"/>
    </xf>
    <xf numFmtId="0" fontId="3" fillId="18" borderId="23" xfId="0" applyFont="1" applyFill="1" applyBorder="1" applyAlignment="1" applyProtection="1">
      <alignment horizontal="left"/>
    </xf>
    <xf numFmtId="0" fontId="3" fillId="18" borderId="24" xfId="0" applyFont="1" applyFill="1" applyBorder="1" applyAlignment="1" applyProtection="1">
      <alignment horizontal="left"/>
    </xf>
    <xf numFmtId="38" fontId="19" fillId="4" borderId="25" xfId="8" applyNumberFormat="1" applyFont="1" applyFill="1" applyBorder="1" applyAlignment="1" applyProtection="1"/>
    <xf numFmtId="38" fontId="19" fillId="4" borderId="26" xfId="8" applyNumberFormat="1" applyFont="1" applyFill="1" applyBorder="1" applyAlignment="1" applyProtection="1"/>
    <xf numFmtId="38" fontId="19" fillId="4" borderId="27" xfId="8" applyNumberFormat="1" applyFont="1" applyFill="1" applyBorder="1" applyAlignment="1" applyProtection="1"/>
    <xf numFmtId="38" fontId="19" fillId="19" borderId="25" xfId="8" applyNumberFormat="1" applyFont="1" applyFill="1" applyBorder="1" applyAlignment="1" applyProtection="1"/>
    <xf numFmtId="38" fontId="19" fillId="19" borderId="26" xfId="8" applyNumberFormat="1" applyFont="1" applyFill="1" applyBorder="1" applyAlignment="1" applyProtection="1"/>
    <xf numFmtId="38" fontId="19" fillId="19" borderId="27" xfId="8" applyNumberFormat="1" applyFont="1" applyFill="1" applyBorder="1" applyAlignment="1" applyProtection="1"/>
    <xf numFmtId="38" fontId="19" fillId="10" borderId="28" xfId="8" applyNumberFormat="1" applyFont="1" applyFill="1" applyBorder="1" applyAlignment="1" applyProtection="1"/>
    <xf numFmtId="38" fontId="19" fillId="10" borderId="29" xfId="8" applyNumberFormat="1" applyFont="1" applyFill="1" applyBorder="1" applyAlignment="1" applyProtection="1"/>
    <xf numFmtId="38" fontId="8" fillId="10" borderId="30" xfId="8" applyNumberFormat="1" applyFont="1" applyFill="1" applyBorder="1" applyAlignment="1" applyProtection="1"/>
    <xf numFmtId="38" fontId="8" fillId="10" borderId="31" xfId="8" applyNumberFormat="1" applyFont="1" applyFill="1" applyBorder="1" applyAlignment="1" applyProtection="1"/>
    <xf numFmtId="38" fontId="8" fillId="10" borderId="32" xfId="8" applyNumberFormat="1" applyFont="1" applyFill="1" applyBorder="1" applyAlignment="1" applyProtection="1"/>
    <xf numFmtId="38" fontId="8" fillId="10" borderId="33" xfId="8" applyNumberFormat="1" applyFont="1" applyFill="1" applyBorder="1" applyAlignment="1" applyProtection="1"/>
    <xf numFmtId="38" fontId="8" fillId="10" borderId="28" xfId="8" applyNumberFormat="1" applyFont="1" applyFill="1" applyBorder="1" applyAlignment="1" applyProtection="1"/>
    <xf numFmtId="38" fontId="8" fillId="10" borderId="29" xfId="8" applyNumberFormat="1" applyFont="1" applyFill="1" applyBorder="1" applyAlignment="1" applyProtection="1"/>
    <xf numFmtId="0" fontId="2" fillId="10" borderId="34" xfId="0" applyFont="1" applyFill="1" applyBorder="1" applyAlignment="1" applyProtection="1">
      <alignment horizontal="left"/>
    </xf>
    <xf numFmtId="0" fontId="2" fillId="10" borderId="5" xfId="0" applyFont="1" applyFill="1" applyBorder="1" applyAlignment="1" applyProtection="1">
      <alignment horizontal="left"/>
    </xf>
    <xf numFmtId="0" fontId="2" fillId="10" borderId="35" xfId="0" applyFont="1" applyFill="1" applyBorder="1" applyAlignment="1" applyProtection="1">
      <alignment horizontal="left"/>
    </xf>
    <xf numFmtId="0" fontId="2" fillId="10" borderId="25" xfId="0" applyFont="1" applyFill="1" applyBorder="1" applyAlignment="1" applyProtection="1">
      <alignment horizontal="left"/>
    </xf>
    <xf numFmtId="0" fontId="2" fillId="10" borderId="26" xfId="0" applyFont="1" applyFill="1" applyBorder="1" applyAlignment="1" applyProtection="1">
      <alignment horizontal="left"/>
    </xf>
    <xf numFmtId="38" fontId="21" fillId="17" borderId="36" xfId="8" applyNumberFormat="1" applyFont="1" applyFill="1" applyBorder="1" applyAlignment="1" applyProtection="1"/>
    <xf numFmtId="38" fontId="21" fillId="17" borderId="37" xfId="8" applyNumberFormat="1" applyFont="1" applyFill="1" applyBorder="1" applyAlignment="1" applyProtection="1"/>
    <xf numFmtId="38" fontId="21" fillId="17" borderId="30" xfId="8" applyNumberFormat="1" applyFont="1" applyFill="1" applyBorder="1" applyAlignment="1" applyProtection="1"/>
    <xf numFmtId="38" fontId="21" fillId="17" borderId="31" xfId="8" applyNumberFormat="1" applyFont="1" applyFill="1" applyBorder="1" applyAlignment="1" applyProtection="1"/>
    <xf numFmtId="38" fontId="21" fillId="17" borderId="32" xfId="8" applyNumberFormat="1" applyFont="1" applyFill="1" applyBorder="1" applyAlignment="1" applyProtection="1"/>
    <xf numFmtId="38" fontId="21" fillId="17" borderId="33" xfId="8" applyNumberFormat="1" applyFont="1" applyFill="1" applyBorder="1" applyAlignment="1" applyProtection="1"/>
    <xf numFmtId="38" fontId="19" fillId="10" borderId="38" xfId="8" applyNumberFormat="1" applyFont="1" applyFill="1" applyBorder="1" applyAlignment="1" applyProtection="1"/>
    <xf numFmtId="38" fontId="19" fillId="10" borderId="5" xfId="8" applyNumberFormat="1" applyFont="1" applyFill="1" applyBorder="1" applyAlignment="1" applyProtection="1"/>
    <xf numFmtId="38" fontId="19" fillId="10" borderId="35" xfId="8" applyNumberFormat="1" applyFont="1" applyFill="1" applyBorder="1" applyAlignment="1" applyProtection="1"/>
    <xf numFmtId="38" fontId="21" fillId="17" borderId="26" xfId="8" applyNumberFormat="1" applyFont="1" applyFill="1" applyBorder="1" applyAlignment="1" applyProtection="1"/>
    <xf numFmtId="38" fontId="21" fillId="17" borderId="27" xfId="8" applyNumberFormat="1" applyFont="1" applyFill="1" applyBorder="1" applyAlignment="1" applyProtection="1"/>
    <xf numFmtId="38" fontId="8" fillId="20" borderId="39" xfId="8" applyNumberFormat="1" applyFont="1" applyFill="1" applyBorder="1" applyAlignment="1" applyProtection="1"/>
    <xf numFmtId="38" fontId="8" fillId="20" borderId="40" xfId="8" applyNumberFormat="1" applyFont="1" applyFill="1" applyBorder="1" applyAlignment="1" applyProtection="1"/>
    <xf numFmtId="38" fontId="8" fillId="10" borderId="39" xfId="8" applyNumberFormat="1" applyFont="1" applyFill="1" applyBorder="1" applyAlignment="1" applyProtection="1"/>
    <xf numFmtId="38" fontId="8" fillId="10" borderId="40" xfId="8" applyNumberFormat="1" applyFont="1" applyFill="1" applyBorder="1" applyAlignment="1" applyProtection="1"/>
    <xf numFmtId="0" fontId="3" fillId="10" borderId="21" xfId="0" applyFont="1" applyFill="1" applyBorder="1" applyAlignment="1" applyProtection="1">
      <alignment horizontal="left"/>
    </xf>
    <xf numFmtId="0" fontId="3" fillId="10" borderId="22" xfId="0" applyFont="1" applyFill="1" applyBorder="1" applyAlignment="1" applyProtection="1">
      <alignment horizontal="left"/>
    </xf>
    <xf numFmtId="0" fontId="2" fillId="10" borderId="38" xfId="0" applyFont="1" applyFill="1" applyBorder="1" applyAlignment="1" applyProtection="1">
      <alignment horizontal="left"/>
    </xf>
    <xf numFmtId="0" fontId="3" fillId="14" borderId="23" xfId="0" applyFont="1" applyFill="1" applyBorder="1" applyAlignment="1" applyProtection="1">
      <alignment horizontal="left"/>
    </xf>
    <xf numFmtId="0" fontId="3" fillId="14" borderId="24" xfId="0" applyFont="1" applyFill="1" applyBorder="1" applyAlignment="1" applyProtection="1">
      <alignment horizontal="left"/>
    </xf>
    <xf numFmtId="0" fontId="3" fillId="21" borderId="23" xfId="0" quotePrefix="1" applyFont="1" applyFill="1" applyBorder="1" applyAlignment="1" applyProtection="1">
      <alignment horizontal="left"/>
    </xf>
    <xf numFmtId="0" fontId="3" fillId="21" borderId="24" xfId="0" quotePrefix="1" applyFont="1" applyFill="1" applyBorder="1" applyAlignment="1" applyProtection="1">
      <alignment horizontal="left"/>
    </xf>
    <xf numFmtId="38" fontId="8" fillId="10" borderId="6" xfId="8" applyNumberFormat="1" applyFont="1" applyFill="1" applyBorder="1" applyAlignment="1" applyProtection="1"/>
    <xf numFmtId="38" fontId="8" fillId="10" borderId="41" xfId="8" applyNumberFormat="1" applyFont="1" applyFill="1" applyBorder="1" applyAlignment="1" applyProtection="1"/>
    <xf numFmtId="0" fontId="1" fillId="16" borderId="26" xfId="0" applyFont="1" applyFill="1" applyBorder="1" applyAlignment="1" applyProtection="1">
      <alignment horizontal="left"/>
    </xf>
    <xf numFmtId="174" fontId="58" fillId="10" borderId="10" xfId="0" applyNumberFormat="1" applyFont="1" applyFill="1" applyBorder="1" applyAlignment="1" applyProtection="1">
      <alignment horizontal="center"/>
      <protection locked="0"/>
    </xf>
    <xf numFmtId="0" fontId="2" fillId="12" borderId="26" xfId="0" applyFont="1" applyFill="1" applyBorder="1" applyAlignment="1" applyProtection="1">
      <alignment horizontal="right"/>
    </xf>
    <xf numFmtId="38" fontId="8" fillId="10" borderId="42" xfId="8" applyNumberFormat="1" applyFont="1" applyFill="1" applyBorder="1" applyAlignment="1" applyProtection="1"/>
    <xf numFmtId="38" fontId="8" fillId="10" borderId="43" xfId="8" applyNumberFormat="1" applyFont="1" applyFill="1" applyBorder="1" applyAlignment="1" applyProtection="1"/>
    <xf numFmtId="38" fontId="14" fillId="10" borderId="44" xfId="8" applyNumberFormat="1" applyFont="1" applyFill="1" applyBorder="1" applyAlignment="1" applyProtection="1"/>
    <xf numFmtId="38" fontId="19" fillId="10" borderId="45" xfId="8" applyNumberFormat="1" applyFont="1" applyFill="1" applyBorder="1" applyAlignment="1" applyProtection="1"/>
    <xf numFmtId="38" fontId="19" fillId="10" borderId="44" xfId="8" applyNumberFormat="1" applyFont="1" applyFill="1" applyBorder="1" applyAlignment="1" applyProtection="1"/>
    <xf numFmtId="38" fontId="8" fillId="10" borderId="45" xfId="8" applyNumberFormat="1" applyFont="1" applyFill="1" applyBorder="1" applyAlignment="1" applyProtection="1"/>
    <xf numFmtId="38" fontId="19" fillId="17" borderId="38" xfId="8" applyNumberFormat="1" applyFont="1" applyFill="1" applyBorder="1" applyAlignment="1" applyProtection="1"/>
    <xf numFmtId="38" fontId="8" fillId="17" borderId="45" xfId="8" applyNumberFormat="1" applyFont="1" applyFill="1" applyBorder="1" applyAlignment="1" applyProtection="1"/>
    <xf numFmtId="38" fontId="8" fillId="17" borderId="42" xfId="8" applyNumberFormat="1" applyFont="1" applyFill="1" applyBorder="1" applyAlignment="1" applyProtection="1"/>
    <xf numFmtId="38" fontId="8" fillId="17" borderId="46" xfId="8" applyNumberFormat="1" applyFont="1" applyFill="1" applyBorder="1" applyAlignment="1" applyProtection="1"/>
    <xf numFmtId="38" fontId="21" fillId="17" borderId="34" xfId="8" applyNumberFormat="1" applyFont="1" applyFill="1" applyBorder="1" applyAlignment="1" applyProtection="1"/>
    <xf numFmtId="38" fontId="21" fillId="17" borderId="42" xfId="8" applyNumberFormat="1" applyFont="1" applyFill="1" applyBorder="1" applyAlignment="1" applyProtection="1"/>
    <xf numFmtId="38" fontId="21" fillId="17" borderId="43" xfId="8" applyNumberFormat="1" applyFont="1" applyFill="1" applyBorder="1" applyAlignment="1" applyProtection="1"/>
    <xf numFmtId="0" fontId="3" fillId="14" borderId="47" xfId="0" applyFont="1" applyFill="1" applyBorder="1" applyAlignment="1" applyProtection="1">
      <alignment horizontal="left"/>
    </xf>
    <xf numFmtId="38" fontId="21" fillId="17" borderId="25" xfId="8" applyNumberFormat="1" applyFont="1" applyFill="1" applyBorder="1" applyAlignment="1" applyProtection="1"/>
    <xf numFmtId="0" fontId="3" fillId="21" borderId="47" xfId="0" quotePrefix="1" applyFont="1" applyFill="1" applyBorder="1" applyAlignment="1" applyProtection="1">
      <alignment horizontal="left"/>
    </xf>
    <xf numFmtId="0" fontId="3" fillId="18" borderId="47" xfId="0" applyFont="1" applyFill="1" applyBorder="1" applyAlignment="1" applyProtection="1">
      <alignment horizontal="left"/>
    </xf>
    <xf numFmtId="38" fontId="8" fillId="10" borderId="48" xfId="8" applyNumberFormat="1" applyFont="1" applyFill="1" applyBorder="1" applyAlignment="1" applyProtection="1"/>
    <xf numFmtId="38" fontId="59" fillId="20" borderId="46" xfId="8" applyNumberFormat="1" applyFont="1" applyFill="1" applyBorder="1" applyAlignment="1" applyProtection="1"/>
    <xf numFmtId="38" fontId="8" fillId="10" borderId="46" xfId="8" applyNumberFormat="1" applyFont="1" applyFill="1" applyBorder="1" applyAlignment="1" applyProtection="1"/>
    <xf numFmtId="0" fontId="4" fillId="14" borderId="50" xfId="0" applyFont="1" applyFill="1" applyBorder="1" applyAlignment="1" applyProtection="1">
      <alignment horizontal="left"/>
    </xf>
    <xf numFmtId="166" fontId="4" fillId="14" borderId="49" xfId="0" applyNumberFormat="1" applyFont="1" applyFill="1" applyBorder="1" applyAlignment="1" applyProtection="1">
      <alignment horizontal="left"/>
    </xf>
    <xf numFmtId="175" fontId="2" fillId="10" borderId="51" xfId="0" applyNumberFormat="1" applyFont="1" applyFill="1" applyBorder="1" applyAlignment="1" applyProtection="1"/>
    <xf numFmtId="175" fontId="5" fillId="12" borderId="0" xfId="0" applyNumberFormat="1" applyFont="1" applyFill="1" applyAlignment="1" applyProtection="1">
      <alignment horizontal="right"/>
    </xf>
    <xf numFmtId="175" fontId="2" fillId="10" borderId="52" xfId="0" applyNumberFormat="1" applyFont="1" applyFill="1" applyBorder="1" applyAlignment="1" applyProtection="1"/>
    <xf numFmtId="175" fontId="2" fillId="10" borderId="53" xfId="0" applyNumberFormat="1" applyFont="1" applyFill="1" applyBorder="1" applyAlignment="1" applyProtection="1">
      <protection locked="0"/>
    </xf>
    <xf numFmtId="175" fontId="3" fillId="10" borderId="53" xfId="0" applyNumberFormat="1" applyFont="1" applyFill="1" applyBorder="1" applyAlignment="1" applyProtection="1">
      <protection locked="0"/>
    </xf>
    <xf numFmtId="175" fontId="2" fillId="10" borderId="54" xfId="0" applyNumberFormat="1" applyFont="1" applyFill="1" applyBorder="1" applyAlignment="1" applyProtection="1">
      <protection locked="0"/>
    </xf>
    <xf numFmtId="175" fontId="3" fillId="10" borderId="54" xfId="0" applyNumberFormat="1" applyFont="1" applyFill="1" applyBorder="1" applyAlignment="1" applyProtection="1">
      <protection locked="0"/>
    </xf>
    <xf numFmtId="175" fontId="2" fillId="10" borderId="55" xfId="0" applyNumberFormat="1" applyFont="1" applyFill="1" applyBorder="1" applyAlignment="1" applyProtection="1">
      <protection locked="0"/>
    </xf>
    <xf numFmtId="175" fontId="3" fillId="10" borderId="55" xfId="0" applyNumberFormat="1" applyFont="1" applyFill="1" applyBorder="1" applyAlignment="1" applyProtection="1">
      <protection locked="0"/>
    </xf>
    <xf numFmtId="175" fontId="2" fillId="12" borderId="1" xfId="0" applyNumberFormat="1" applyFont="1" applyFill="1" applyBorder="1" applyAlignment="1" applyProtection="1"/>
    <xf numFmtId="175" fontId="3" fillId="12" borderId="1" xfId="0" applyNumberFormat="1" applyFont="1" applyFill="1" applyBorder="1" applyAlignment="1" applyProtection="1"/>
    <xf numFmtId="175" fontId="3" fillId="10" borderId="51" xfId="0" applyNumberFormat="1" applyFont="1" applyFill="1" applyBorder="1" applyAlignment="1" applyProtection="1"/>
    <xf numFmtId="175" fontId="3" fillId="10" borderId="52" xfId="0" applyNumberFormat="1" applyFont="1" applyFill="1" applyBorder="1" applyAlignment="1" applyProtection="1"/>
    <xf numFmtId="175" fontId="2" fillId="17" borderId="51" xfId="0" applyNumberFormat="1" applyFont="1" applyFill="1" applyBorder="1" applyAlignment="1" applyProtection="1"/>
    <xf numFmtId="175" fontId="3" fillId="17" borderId="51" xfId="0" applyNumberFormat="1" applyFont="1" applyFill="1" applyBorder="1" applyAlignment="1" applyProtection="1"/>
    <xf numFmtId="175" fontId="2" fillId="17" borderId="53" xfId="0" applyNumberFormat="1" applyFont="1" applyFill="1" applyBorder="1" applyAlignment="1" applyProtection="1"/>
    <xf numFmtId="175" fontId="3" fillId="17" borderId="53" xfId="0" applyNumberFormat="1" applyFont="1" applyFill="1" applyBorder="1" applyAlignment="1" applyProtection="1"/>
    <xf numFmtId="175" fontId="2" fillId="17" borderId="54" xfId="0" applyNumberFormat="1" applyFont="1" applyFill="1" applyBorder="1" applyAlignment="1" applyProtection="1"/>
    <xf numFmtId="175" fontId="3" fillId="17" borderId="54" xfId="0" applyNumberFormat="1" applyFont="1" applyFill="1" applyBorder="1" applyAlignment="1" applyProtection="1"/>
    <xf numFmtId="175" fontId="2" fillId="17" borderId="55" xfId="0" applyNumberFormat="1" applyFont="1" applyFill="1" applyBorder="1" applyAlignment="1" applyProtection="1"/>
    <xf numFmtId="175" fontId="3" fillId="17" borderId="55" xfId="0" applyNumberFormat="1" applyFont="1" applyFill="1" applyBorder="1" applyAlignment="1" applyProtection="1"/>
    <xf numFmtId="175" fontId="2" fillId="12" borderId="1" xfId="0" applyNumberFormat="1" applyFont="1" applyFill="1" applyBorder="1" applyAlignment="1" applyProtection="1">
      <protection locked="0"/>
    </xf>
    <xf numFmtId="175" fontId="3" fillId="12" borderId="1" xfId="0" applyNumberFormat="1" applyFont="1" applyFill="1" applyBorder="1" applyAlignment="1" applyProtection="1">
      <protection locked="0"/>
    </xf>
    <xf numFmtId="175" fontId="26" fillId="17" borderId="56" xfId="0" applyNumberFormat="1" applyFont="1" applyFill="1" applyBorder="1" applyAlignment="1" applyProtection="1">
      <protection locked="0"/>
    </xf>
    <xf numFmtId="175" fontId="11" fillId="17" borderId="56" xfId="0" applyNumberFormat="1" applyFont="1" applyFill="1" applyBorder="1" applyAlignment="1" applyProtection="1">
      <protection locked="0"/>
    </xf>
    <xf numFmtId="175" fontId="26" fillId="17" borderId="54" xfId="0" applyNumberFormat="1" applyFont="1" applyFill="1" applyBorder="1" applyAlignment="1" applyProtection="1">
      <protection locked="0"/>
    </xf>
    <xf numFmtId="175" fontId="11" fillId="17" borderId="54" xfId="0" applyNumberFormat="1" applyFont="1" applyFill="1" applyBorder="1" applyAlignment="1" applyProtection="1">
      <protection locked="0"/>
    </xf>
    <xf numFmtId="175" fontId="26" fillId="17" borderId="57" xfId="0" applyNumberFormat="1" applyFont="1" applyFill="1" applyBorder="1" applyAlignment="1" applyProtection="1">
      <protection locked="0"/>
    </xf>
    <xf numFmtId="175" fontId="11" fillId="17" borderId="57" xfId="0" applyNumberFormat="1" applyFont="1" applyFill="1" applyBorder="1" applyAlignment="1" applyProtection="1">
      <protection locked="0"/>
    </xf>
    <xf numFmtId="175" fontId="2" fillId="10" borderId="53" xfId="0" applyNumberFormat="1" applyFont="1" applyFill="1" applyBorder="1" applyAlignment="1" applyProtection="1"/>
    <xf numFmtId="175" fontId="3" fillId="10" borderId="53" xfId="0" applyNumberFormat="1" applyFont="1" applyFill="1" applyBorder="1" applyAlignment="1" applyProtection="1"/>
    <xf numFmtId="175" fontId="2" fillId="14" borderId="58" xfId="0" applyNumberFormat="1" applyFont="1" applyFill="1" applyBorder="1" applyAlignment="1" applyProtection="1"/>
    <xf numFmtId="175" fontId="3" fillId="14" borderId="58" xfId="0" applyNumberFormat="1" applyFont="1" applyFill="1" applyBorder="1" applyAlignment="1" applyProtection="1"/>
    <xf numFmtId="175" fontId="2" fillId="10" borderId="52" xfId="0" applyNumberFormat="1" applyFont="1" applyFill="1" applyBorder="1" applyAlignment="1" applyProtection="1">
      <protection locked="0"/>
    </xf>
    <xf numFmtId="175" fontId="3" fillId="10" borderId="52" xfId="0" applyNumberFormat="1" applyFont="1" applyFill="1" applyBorder="1" applyAlignment="1" applyProtection="1">
      <protection locked="0"/>
    </xf>
    <xf numFmtId="175" fontId="2" fillId="19" borderId="1" xfId="0" applyNumberFormat="1" applyFont="1" applyFill="1" applyBorder="1" applyAlignment="1" applyProtection="1"/>
    <xf numFmtId="175" fontId="3" fillId="19" borderId="1" xfId="0" applyNumberFormat="1" applyFont="1" applyFill="1" applyBorder="1" applyAlignment="1" applyProtection="1"/>
    <xf numFmtId="175" fontId="2" fillId="10" borderId="57" xfId="0" applyNumberFormat="1" applyFont="1" applyFill="1" applyBorder="1" applyAlignment="1" applyProtection="1">
      <protection locked="0"/>
    </xf>
    <xf numFmtId="175" fontId="3" fillId="10" borderId="57" xfId="0" applyNumberFormat="1" applyFont="1" applyFill="1" applyBorder="1" applyAlignment="1" applyProtection="1">
      <protection locked="0"/>
    </xf>
    <xf numFmtId="175" fontId="26" fillId="17" borderId="59" xfId="0" applyNumberFormat="1" applyFont="1" applyFill="1" applyBorder="1" applyAlignment="1" applyProtection="1">
      <protection locked="0"/>
    </xf>
    <xf numFmtId="175" fontId="11" fillId="17" borderId="59" xfId="0" applyNumberFormat="1" applyFont="1" applyFill="1" applyBorder="1" applyAlignment="1" applyProtection="1">
      <protection locked="0"/>
    </xf>
    <xf numFmtId="175" fontId="2" fillId="10" borderId="55" xfId="0" applyNumberFormat="1" applyFont="1" applyFill="1" applyBorder="1" applyAlignment="1" applyProtection="1"/>
    <xf numFmtId="175" fontId="3" fillId="10" borderId="55" xfId="0" applyNumberFormat="1" applyFont="1" applyFill="1" applyBorder="1" applyAlignment="1" applyProtection="1"/>
    <xf numFmtId="175" fontId="3" fillId="21" borderId="58" xfId="0" applyNumberFormat="1" applyFont="1" applyFill="1" applyBorder="1" applyAlignment="1" applyProtection="1"/>
    <xf numFmtId="175" fontId="2" fillId="18" borderId="58" xfId="0" applyNumberFormat="1" applyFont="1" applyFill="1" applyBorder="1" applyAlignment="1" applyProtection="1"/>
    <xf numFmtId="175" fontId="3" fillId="18" borderId="58" xfId="0" applyNumberFormat="1" applyFont="1" applyFill="1" applyBorder="1" applyAlignment="1" applyProtection="1"/>
    <xf numFmtId="175" fontId="2" fillId="21" borderId="58" xfId="0" applyNumberFormat="1" applyFont="1" applyFill="1" applyBorder="1" applyAlignment="1" applyProtection="1"/>
    <xf numFmtId="175" fontId="2" fillId="10" borderId="60" xfId="0" applyNumberFormat="1" applyFont="1" applyFill="1" applyBorder="1" applyAlignment="1" applyProtection="1"/>
    <xf numFmtId="175" fontId="3" fillId="10" borderId="60" xfId="0" applyNumberFormat="1" applyFont="1" applyFill="1" applyBorder="1" applyAlignment="1" applyProtection="1"/>
    <xf numFmtId="0" fontId="60" fillId="22" borderId="0" xfId="0" quotePrefix="1" applyFont="1" applyFill="1" applyAlignment="1" applyProtection="1">
      <alignment horizontal="center"/>
    </xf>
    <xf numFmtId="175" fontId="2" fillId="14" borderId="61" xfId="0" applyNumberFormat="1" applyFont="1" applyFill="1" applyBorder="1" applyAlignment="1" applyProtection="1"/>
    <xf numFmtId="175" fontId="3" fillId="14" borderId="61" xfId="0" applyNumberFormat="1" applyFont="1" applyFill="1" applyBorder="1" applyAlignment="1" applyProtection="1"/>
    <xf numFmtId="175" fontId="2" fillId="14" borderId="60" xfId="0" applyNumberFormat="1" applyFont="1" applyFill="1" applyBorder="1" applyAlignment="1" applyProtection="1"/>
    <xf numFmtId="175" fontId="3" fillId="14" borderId="60" xfId="0" applyNumberFormat="1" applyFont="1" applyFill="1" applyBorder="1" applyAlignment="1" applyProtection="1"/>
    <xf numFmtId="1" fontId="39" fillId="12" borderId="0" xfId="0" applyNumberFormat="1" applyFont="1" applyFill="1" applyBorder="1" applyAlignment="1" applyProtection="1">
      <alignment horizontal="right"/>
    </xf>
    <xf numFmtId="166" fontId="11" fillId="16" borderId="10" xfId="0" applyNumberFormat="1" applyFont="1" applyFill="1" applyBorder="1" applyAlignment="1" applyProtection="1">
      <alignment horizontal="center"/>
      <protection locked="0"/>
    </xf>
    <xf numFmtId="1" fontId="3" fillId="12" borderId="0" xfId="0" applyNumberFormat="1" applyFont="1" applyFill="1" applyBorder="1" applyAlignment="1" applyProtection="1">
      <alignment horizontal="center"/>
    </xf>
    <xf numFmtId="1" fontId="3" fillId="12" borderId="6" xfId="0" applyNumberFormat="1" applyFont="1" applyFill="1" applyBorder="1" applyAlignment="1" applyProtection="1"/>
    <xf numFmtId="172" fontId="62" fillId="23" borderId="8" xfId="0" quotePrefix="1" applyNumberFormat="1" applyFont="1" applyFill="1" applyBorder="1" applyAlignment="1" applyProtection="1">
      <alignment horizontal="center" wrapText="1"/>
    </xf>
    <xf numFmtId="172" fontId="2" fillId="10" borderId="62" xfId="0" quotePrefix="1" applyNumberFormat="1" applyFont="1" applyFill="1" applyBorder="1" applyAlignment="1" applyProtection="1">
      <alignment horizontal="center" wrapText="1"/>
    </xf>
    <xf numFmtId="0" fontId="3" fillId="10" borderId="63" xfId="0" quotePrefix="1" applyFont="1" applyFill="1" applyBorder="1" applyAlignment="1" applyProtection="1">
      <alignment horizontal="center"/>
    </xf>
    <xf numFmtId="0" fontId="2" fillId="10" borderId="64" xfId="0" quotePrefix="1" applyFont="1" applyFill="1" applyBorder="1" applyAlignment="1" applyProtection="1">
      <alignment horizontal="center"/>
    </xf>
    <xf numFmtId="175" fontId="2" fillId="10" borderId="65" xfId="0" applyNumberFormat="1" applyFont="1" applyFill="1" applyBorder="1" applyAlignment="1" applyProtection="1"/>
    <xf numFmtId="175" fontId="2" fillId="10" borderId="66" xfId="0" applyNumberFormat="1" applyFont="1" applyFill="1" applyBorder="1" applyAlignment="1" applyProtection="1"/>
    <xf numFmtId="175" fontId="2" fillId="10" borderId="67" xfId="0" applyNumberFormat="1" applyFont="1" applyFill="1" applyBorder="1" applyAlignment="1" applyProtection="1"/>
    <xf numFmtId="175" fontId="2" fillId="10" borderId="68" xfId="0" applyNumberFormat="1" applyFont="1" applyFill="1" applyBorder="1" applyAlignment="1" applyProtection="1"/>
    <xf numFmtId="175" fontId="3" fillId="10" borderId="69" xfId="0" applyNumberFormat="1" applyFont="1" applyFill="1" applyBorder="1" applyAlignment="1" applyProtection="1"/>
    <xf numFmtId="175" fontId="3" fillId="10" borderId="70" xfId="0" applyNumberFormat="1" applyFont="1" applyFill="1" applyBorder="1" applyAlignment="1" applyProtection="1"/>
    <xf numFmtId="175" fontId="3" fillId="12" borderId="63" xfId="0" applyNumberFormat="1" applyFont="1" applyFill="1" applyBorder="1" applyAlignment="1" applyProtection="1"/>
    <xf numFmtId="175" fontId="2" fillId="12" borderId="64" xfId="0" applyNumberFormat="1" applyFont="1" applyFill="1" applyBorder="1" applyAlignment="1" applyProtection="1"/>
    <xf numFmtId="175" fontId="3" fillId="10" borderId="65" xfId="0" applyNumberFormat="1" applyFont="1" applyFill="1" applyBorder="1" applyAlignment="1" applyProtection="1"/>
    <xf numFmtId="175" fontId="3" fillId="10" borderId="71" xfId="0" applyNumberFormat="1" applyFont="1" applyFill="1" applyBorder="1" applyAlignment="1" applyProtection="1"/>
    <xf numFmtId="175" fontId="3" fillId="10" borderId="67" xfId="0" applyNumberFormat="1" applyFont="1" applyFill="1" applyBorder="1" applyAlignment="1" applyProtection="1"/>
    <xf numFmtId="175" fontId="3" fillId="17" borderId="65" xfId="0" applyNumberFormat="1" applyFont="1" applyFill="1" applyBorder="1" applyAlignment="1" applyProtection="1"/>
    <xf numFmtId="175" fontId="2" fillId="17" borderId="66" xfId="0" applyNumberFormat="1" applyFont="1" applyFill="1" applyBorder="1" applyAlignment="1" applyProtection="1"/>
    <xf numFmtId="175" fontId="3" fillId="17" borderId="71" xfId="0" applyNumberFormat="1" applyFont="1" applyFill="1" applyBorder="1" applyAlignment="1" applyProtection="1"/>
    <xf numFmtId="175" fontId="2" fillId="17" borderId="72" xfId="0" applyNumberFormat="1" applyFont="1" applyFill="1" applyBorder="1" applyAlignment="1" applyProtection="1"/>
    <xf numFmtId="175" fontId="3" fillId="17" borderId="69" xfId="0" applyNumberFormat="1" applyFont="1" applyFill="1" applyBorder="1" applyAlignment="1" applyProtection="1"/>
    <xf numFmtId="175" fontId="2" fillId="17" borderId="73" xfId="0" applyNumberFormat="1" applyFont="1" applyFill="1" applyBorder="1" applyAlignment="1" applyProtection="1"/>
    <xf numFmtId="175" fontId="3" fillId="17" borderId="70" xfId="0" applyNumberFormat="1" applyFont="1" applyFill="1" applyBorder="1" applyAlignment="1" applyProtection="1"/>
    <xf numFmtId="175" fontId="2" fillId="17" borderId="74" xfId="0" applyNumberFormat="1" applyFont="1" applyFill="1" applyBorder="1" applyAlignment="1" applyProtection="1"/>
    <xf numFmtId="175" fontId="11" fillId="17" borderId="75" xfId="0" applyNumberFormat="1" applyFont="1" applyFill="1" applyBorder="1" applyAlignment="1" applyProtection="1"/>
    <xf numFmtId="175" fontId="11" fillId="17" borderId="69" xfId="0" applyNumberFormat="1" applyFont="1" applyFill="1" applyBorder="1" applyAlignment="1" applyProtection="1"/>
    <xf numFmtId="175" fontId="11" fillId="17" borderId="76" xfId="0" applyNumberFormat="1" applyFont="1" applyFill="1" applyBorder="1" applyAlignment="1" applyProtection="1"/>
    <xf numFmtId="175" fontId="2" fillId="10" borderId="72" xfId="0" applyNumberFormat="1" applyFont="1" applyFill="1" applyBorder="1" applyAlignment="1" applyProtection="1"/>
    <xf numFmtId="175" fontId="3" fillId="14" borderId="77" xfId="0" applyNumberFormat="1" applyFont="1" applyFill="1" applyBorder="1" applyAlignment="1" applyProtection="1"/>
    <xf numFmtId="175" fontId="2" fillId="14" borderId="78" xfId="0" applyNumberFormat="1" applyFont="1" applyFill="1" applyBorder="1" applyAlignment="1" applyProtection="1"/>
    <xf numFmtId="175" fontId="3" fillId="19" borderId="63" xfId="0" applyNumberFormat="1" applyFont="1" applyFill="1" applyBorder="1" applyAlignment="1" applyProtection="1"/>
    <xf numFmtId="175" fontId="2" fillId="19" borderId="64" xfId="0" applyNumberFormat="1" applyFont="1" applyFill="1" applyBorder="1" applyAlignment="1" applyProtection="1"/>
    <xf numFmtId="175" fontId="3" fillId="10" borderId="76" xfId="0" applyNumberFormat="1" applyFont="1" applyFill="1" applyBorder="1" applyAlignment="1" applyProtection="1"/>
    <xf numFmtId="175" fontId="2" fillId="10" borderId="74" xfId="0" applyNumberFormat="1" applyFont="1" applyFill="1" applyBorder="1" applyAlignment="1" applyProtection="1"/>
    <xf numFmtId="175" fontId="3" fillId="21" borderId="77" xfId="0" applyNumberFormat="1" applyFont="1" applyFill="1" applyBorder="1" applyAlignment="1" applyProtection="1"/>
    <xf numFmtId="175" fontId="3" fillId="18" borderId="77" xfId="0" applyNumberFormat="1" applyFont="1" applyFill="1" applyBorder="1" applyAlignment="1" applyProtection="1"/>
    <xf numFmtId="175" fontId="2" fillId="18" borderId="78" xfId="0" applyNumberFormat="1" applyFont="1" applyFill="1" applyBorder="1" applyAlignment="1" applyProtection="1"/>
    <xf numFmtId="175" fontId="3" fillId="14" borderId="79" xfId="0" applyNumberFormat="1" applyFont="1" applyFill="1" applyBorder="1" applyAlignment="1" applyProtection="1"/>
    <xf numFmtId="175" fontId="2" fillId="14" borderId="80" xfId="0" applyNumberFormat="1" applyFont="1" applyFill="1" applyBorder="1" applyAlignment="1" applyProtection="1"/>
    <xf numFmtId="175" fontId="3" fillId="14" borderId="81" xfId="0" applyNumberFormat="1" applyFont="1" applyFill="1" applyBorder="1" applyAlignment="1" applyProtection="1"/>
    <xf numFmtId="175" fontId="2" fillId="14" borderId="82" xfId="0" applyNumberFormat="1" applyFont="1" applyFill="1" applyBorder="1" applyAlignment="1" applyProtection="1"/>
    <xf numFmtId="175" fontId="2" fillId="21" borderId="78" xfId="0" applyNumberFormat="1" applyFont="1" applyFill="1" applyBorder="1" applyAlignment="1" applyProtection="1"/>
    <xf numFmtId="175" fontId="3" fillId="10" borderId="81" xfId="0" applyNumberFormat="1" applyFont="1" applyFill="1" applyBorder="1" applyAlignment="1" applyProtection="1"/>
    <xf numFmtId="175" fontId="2" fillId="10" borderId="82" xfId="0" applyNumberFormat="1" applyFont="1" applyFill="1" applyBorder="1" applyAlignment="1" applyProtection="1"/>
    <xf numFmtId="179" fontId="55" fillId="14" borderId="83" xfId="0" quotePrefix="1" applyNumberFormat="1" applyFont="1" applyFill="1" applyBorder="1" applyAlignment="1" applyProtection="1">
      <alignment horizontal="center"/>
    </xf>
    <xf numFmtId="179" fontId="61" fillId="15" borderId="83" xfId="0" quotePrefix="1" applyNumberFormat="1" applyFont="1" applyFill="1" applyBorder="1" applyAlignment="1" applyProtection="1">
      <alignment horizontal="center"/>
    </xf>
    <xf numFmtId="179" fontId="62" fillId="23" borderId="83" xfId="0" quotePrefix="1" applyNumberFormat="1" applyFont="1" applyFill="1" applyBorder="1" applyAlignment="1" applyProtection="1">
      <alignment horizontal="center"/>
    </xf>
    <xf numFmtId="179" fontId="2" fillId="10" borderId="84" xfId="0" quotePrefix="1" applyNumberFormat="1" applyFont="1" applyFill="1" applyBorder="1" applyAlignment="1" applyProtection="1">
      <alignment horizontal="center"/>
    </xf>
    <xf numFmtId="173" fontId="19" fillId="2" borderId="85" xfId="0" applyNumberFormat="1" applyFont="1" applyFill="1" applyBorder="1" applyAlignment="1" applyProtection="1">
      <alignment horizontal="center"/>
    </xf>
    <xf numFmtId="173" fontId="22" fillId="2" borderId="86" xfId="0" applyNumberFormat="1" applyFont="1" applyFill="1" applyBorder="1" applyAlignment="1" applyProtection="1">
      <alignment horizontal="center"/>
    </xf>
    <xf numFmtId="173" fontId="63" fillId="2" borderId="85" xfId="0" applyNumberFormat="1" applyFont="1" applyFill="1" applyBorder="1" applyAlignment="1" applyProtection="1">
      <alignment horizontal="center"/>
    </xf>
    <xf numFmtId="173" fontId="63" fillId="2" borderId="86" xfId="0" applyNumberFormat="1" applyFont="1" applyFill="1" applyBorder="1" applyAlignment="1" applyProtection="1">
      <alignment horizontal="center"/>
    </xf>
    <xf numFmtId="173" fontId="8" fillId="10" borderId="87" xfId="0" applyNumberFormat="1" applyFont="1" applyFill="1" applyBorder="1" applyAlignment="1" applyProtection="1">
      <alignment horizontal="center"/>
    </xf>
    <xf numFmtId="173" fontId="8" fillId="10" borderId="88" xfId="0" applyNumberFormat="1" applyFont="1" applyFill="1" applyBorder="1" applyAlignment="1" applyProtection="1">
      <alignment horizontal="center"/>
    </xf>
    <xf numFmtId="175" fontId="2" fillId="10" borderId="73" xfId="0" applyNumberFormat="1" applyFont="1" applyFill="1" applyBorder="1" applyAlignment="1" applyProtection="1"/>
    <xf numFmtId="175" fontId="26" fillId="17" borderId="89" xfId="0" applyNumberFormat="1" applyFont="1" applyFill="1" applyBorder="1" applyAlignment="1" applyProtection="1"/>
    <xf numFmtId="175" fontId="26" fillId="17" borderId="73" xfId="0" applyNumberFormat="1" applyFont="1" applyFill="1" applyBorder="1" applyAlignment="1" applyProtection="1"/>
    <xf numFmtId="175" fontId="26" fillId="17" borderId="90" xfId="0" applyNumberFormat="1" applyFont="1" applyFill="1" applyBorder="1" applyAlignment="1" applyProtection="1"/>
    <xf numFmtId="175" fontId="2" fillId="10" borderId="90" xfId="0" applyNumberFormat="1" applyFont="1" applyFill="1" applyBorder="1" applyAlignment="1" applyProtection="1"/>
    <xf numFmtId="175" fontId="26" fillId="17" borderId="92" xfId="0" applyNumberFormat="1" applyFont="1" applyFill="1" applyBorder="1" applyAlignment="1" applyProtection="1"/>
    <xf numFmtId="175" fontId="11" fillId="17" borderId="91" xfId="4" applyNumberFormat="1" applyFont="1" applyFill="1" applyBorder="1" applyAlignment="1" applyProtection="1"/>
    <xf numFmtId="0" fontId="65" fillId="22" borderId="0" xfId="5" applyFont="1" applyFill="1" applyBorder="1" applyAlignment="1" applyProtection="1">
      <alignment horizontal="center"/>
    </xf>
    <xf numFmtId="166" fontId="64" fillId="12" borderId="0" xfId="0" quotePrefix="1" applyNumberFormat="1" applyFont="1" applyFill="1" applyBorder="1" applyAlignment="1" applyProtection="1"/>
    <xf numFmtId="1" fontId="3" fillId="12" borderId="0" xfId="0" applyNumberFormat="1" applyFont="1" applyFill="1" applyBorder="1" applyAlignment="1" applyProtection="1"/>
    <xf numFmtId="0" fontId="13" fillId="5" borderId="0" xfId="7" applyFont="1" applyFill="1" applyBorder="1" applyAlignment="1" applyProtection="1">
      <alignment horizontal="center"/>
    </xf>
    <xf numFmtId="38" fontId="19" fillId="4" borderId="0" xfId="8" applyNumberFormat="1" applyFont="1" applyFill="1" applyBorder="1" applyAlignment="1" applyProtection="1"/>
    <xf numFmtId="0" fontId="66" fillId="5" borderId="5" xfId="7" applyFont="1" applyFill="1" applyBorder="1" applyAlignment="1" applyProtection="1"/>
    <xf numFmtId="0" fontId="13" fillId="12" borderId="0" xfId="7" applyFont="1" applyFill="1" applyProtection="1"/>
    <xf numFmtId="0" fontId="66" fillId="5" borderId="0" xfId="7" applyFont="1" applyFill="1" applyBorder="1" applyAlignment="1" applyProtection="1"/>
    <xf numFmtId="164" fontId="42" fillId="6" borderId="10" xfId="7" applyNumberFormat="1" applyFont="1" applyFill="1" applyBorder="1" applyAlignment="1" applyProtection="1">
      <alignment horizontal="center" vertical="center"/>
      <protection locked="0"/>
    </xf>
    <xf numFmtId="166" fontId="52" fillId="12" borderId="0" xfId="8" applyNumberFormat="1" applyFont="1" applyFill="1" applyAlignment="1" applyProtection="1"/>
    <xf numFmtId="0" fontId="53" fillId="5" borderId="0" xfId="7" applyFont="1" applyFill="1" applyBorder="1" applyProtection="1"/>
    <xf numFmtId="0" fontId="67" fillId="5" borderId="0" xfId="7" applyFont="1" applyFill="1" applyBorder="1" applyProtection="1"/>
    <xf numFmtId="0" fontId="67" fillId="5" borderId="0" xfId="7" applyFont="1" applyFill="1" applyProtection="1"/>
    <xf numFmtId="172" fontId="68" fillId="23" borderId="8" xfId="0" quotePrefix="1" applyNumberFormat="1" applyFont="1" applyFill="1" applyBorder="1" applyAlignment="1" applyProtection="1">
      <alignment horizontal="center" vertical="top" wrapText="1"/>
    </xf>
    <xf numFmtId="172" fontId="3" fillId="10" borderId="93" xfId="0" quotePrefix="1" applyNumberFormat="1" applyFont="1" applyFill="1" applyBorder="1" applyAlignment="1" applyProtection="1">
      <alignment horizontal="center" vertical="top" wrapText="1"/>
    </xf>
    <xf numFmtId="164" fontId="69" fillId="10" borderId="10" xfId="7" applyNumberFormat="1" applyFont="1" applyFill="1" applyBorder="1" applyAlignment="1" applyProtection="1">
      <alignment horizontal="center" vertical="center"/>
    </xf>
    <xf numFmtId="0" fontId="15" fillId="2" borderId="10" xfId="7" applyNumberFormat="1" applyFont="1" applyFill="1" applyBorder="1" applyAlignment="1" applyProtection="1">
      <alignment horizontal="center" vertical="center"/>
      <protection locked="0"/>
    </xf>
    <xf numFmtId="38" fontId="17" fillId="10" borderId="43" xfId="8" applyNumberFormat="1" applyFont="1" applyFill="1" applyBorder="1" applyAlignment="1" applyProtection="1"/>
    <xf numFmtId="38" fontId="17" fillId="10" borderId="42" xfId="8" applyNumberFormat="1" applyFont="1" applyFill="1" applyBorder="1" applyAlignment="1" applyProtection="1"/>
    <xf numFmtId="0" fontId="9" fillId="21" borderId="47" xfId="0" quotePrefix="1" applyFont="1" applyFill="1" applyBorder="1" applyAlignment="1" applyProtection="1">
      <alignment horizontal="left"/>
    </xf>
    <xf numFmtId="38" fontId="14" fillId="4" borderId="25" xfId="8" applyNumberFormat="1" applyFont="1" applyFill="1" applyBorder="1" applyAlignment="1" applyProtection="1"/>
    <xf numFmtId="0" fontId="2" fillId="10" borderId="94" xfId="0" applyFont="1" applyFill="1" applyBorder="1" applyAlignment="1" applyProtection="1">
      <alignment horizontal="left"/>
    </xf>
    <xf numFmtId="0" fontId="2" fillId="10" borderId="95" xfId="0" applyFont="1" applyFill="1" applyBorder="1" applyAlignment="1" applyProtection="1">
      <alignment horizontal="center"/>
    </xf>
    <xf numFmtId="0" fontId="2" fillId="10" borderId="96" xfId="0" applyFont="1" applyFill="1" applyBorder="1" applyAlignment="1" applyProtection="1">
      <alignment horizontal="center"/>
    </xf>
    <xf numFmtId="166" fontId="70" fillId="10" borderId="52" xfId="0" quotePrefix="1" applyNumberFormat="1" applyFont="1" applyFill="1" applyBorder="1" applyAlignment="1" applyProtection="1"/>
    <xf numFmtId="166" fontId="71" fillId="10" borderId="52" xfId="0" quotePrefix="1" applyNumberFormat="1" applyFont="1" applyFill="1" applyBorder="1" applyAlignment="1" applyProtection="1"/>
    <xf numFmtId="166" fontId="70" fillId="12" borderId="15" xfId="0" quotePrefix="1" applyNumberFormat="1" applyFont="1" applyFill="1" applyBorder="1" applyAlignment="1" applyProtection="1"/>
    <xf numFmtId="0" fontId="3" fillId="12" borderId="0" xfId="0" applyFont="1" applyFill="1" applyAlignment="1" applyProtection="1">
      <alignment horizontal="right"/>
    </xf>
    <xf numFmtId="166" fontId="70" fillId="12" borderId="97" xfId="0" quotePrefix="1" applyNumberFormat="1" applyFont="1" applyFill="1" applyBorder="1" applyAlignment="1" applyProtection="1"/>
    <xf numFmtId="166" fontId="71" fillId="12" borderId="15" xfId="0" quotePrefix="1" applyNumberFormat="1" applyFont="1" applyFill="1" applyBorder="1" applyAlignment="1" applyProtection="1"/>
    <xf numFmtId="166" fontId="70" fillId="10" borderId="67" xfId="0" quotePrefix="1" applyNumberFormat="1" applyFont="1" applyFill="1" applyBorder="1" applyAlignment="1" applyProtection="1"/>
    <xf numFmtId="166" fontId="71" fillId="10" borderId="68" xfId="0" quotePrefix="1" applyNumberFormat="1" applyFont="1" applyFill="1" applyBorder="1" applyAlignment="1" applyProtection="1"/>
    <xf numFmtId="0" fontId="27" fillId="10" borderId="98" xfId="7" applyFont="1" applyFill="1" applyBorder="1" applyProtection="1"/>
    <xf numFmtId="0" fontId="27" fillId="10" borderId="26" xfId="7" applyFont="1" applyFill="1" applyBorder="1" applyProtection="1"/>
    <xf numFmtId="0" fontId="27" fillId="10" borderId="12" xfId="7" applyFont="1" applyFill="1" applyBorder="1" applyProtection="1"/>
    <xf numFmtId="173" fontId="31" fillId="8" borderId="99" xfId="0" applyNumberFormat="1" applyFont="1" applyFill="1" applyBorder="1" applyAlignment="1" applyProtection="1">
      <alignment horizontal="center"/>
    </xf>
    <xf numFmtId="173" fontId="33" fillId="16" borderId="99" xfId="0" applyNumberFormat="1" applyFont="1" applyFill="1" applyBorder="1" applyAlignment="1" applyProtection="1">
      <alignment horizontal="center"/>
    </xf>
    <xf numFmtId="173" fontId="72" fillId="8" borderId="99" xfId="0" applyNumberFormat="1" applyFont="1" applyFill="1" applyBorder="1" applyAlignment="1" applyProtection="1">
      <alignment horizontal="center"/>
    </xf>
    <xf numFmtId="173" fontId="73" fillId="16" borderId="99" xfId="0" applyNumberFormat="1" applyFont="1" applyFill="1" applyBorder="1" applyAlignment="1" applyProtection="1">
      <alignment horizontal="center"/>
    </xf>
    <xf numFmtId="173" fontId="31" fillId="9" borderId="99" xfId="0" applyNumberFormat="1" applyFont="1" applyFill="1" applyBorder="1" applyAlignment="1" applyProtection="1">
      <alignment horizontal="center"/>
    </xf>
    <xf numFmtId="173" fontId="33" fillId="9" borderId="99" xfId="0" applyNumberFormat="1" applyFont="1" applyFill="1" applyBorder="1" applyAlignment="1" applyProtection="1">
      <alignment horizontal="center"/>
    </xf>
    <xf numFmtId="173" fontId="74" fillId="9" borderId="99" xfId="0" applyNumberFormat="1" applyFont="1" applyFill="1" applyBorder="1" applyAlignment="1" applyProtection="1">
      <alignment horizontal="center"/>
    </xf>
    <xf numFmtId="173" fontId="73" fillId="9" borderId="99" xfId="0" applyNumberFormat="1" applyFont="1" applyFill="1" applyBorder="1" applyAlignment="1" applyProtection="1">
      <alignment horizontal="center"/>
    </xf>
    <xf numFmtId="173" fontId="31" fillId="7" borderId="99" xfId="0" applyNumberFormat="1" applyFont="1" applyFill="1" applyBorder="1" applyAlignment="1" applyProtection="1">
      <alignment horizontal="center"/>
    </xf>
    <xf numFmtId="173" fontId="32" fillId="7" borderId="99" xfId="0" applyNumberFormat="1" applyFont="1" applyFill="1" applyBorder="1" applyAlignment="1" applyProtection="1">
      <alignment horizontal="center"/>
    </xf>
    <xf numFmtId="173" fontId="75" fillId="7" borderId="99" xfId="0" applyNumberFormat="1" applyFont="1" applyFill="1" applyBorder="1" applyAlignment="1" applyProtection="1">
      <alignment horizontal="center"/>
    </xf>
    <xf numFmtId="173" fontId="76" fillId="7" borderId="99" xfId="0" applyNumberFormat="1" applyFont="1" applyFill="1" applyBorder="1" applyAlignment="1" applyProtection="1">
      <alignment horizontal="center"/>
    </xf>
    <xf numFmtId="173" fontId="63" fillId="2" borderId="101" xfId="0" applyNumberFormat="1" applyFont="1" applyFill="1" applyBorder="1" applyAlignment="1" applyProtection="1">
      <alignment horizontal="center"/>
    </xf>
    <xf numFmtId="166" fontId="11" fillId="12" borderId="100" xfId="0" applyNumberFormat="1" applyFont="1" applyFill="1" applyBorder="1" applyAlignment="1" applyProtection="1">
      <alignment horizontal="center"/>
    </xf>
    <xf numFmtId="166" fontId="26" fillId="12" borderId="87" xfId="0" applyNumberFormat="1" applyFont="1" applyFill="1" applyBorder="1" applyAlignment="1" applyProtection="1">
      <alignment horizontal="center"/>
    </xf>
    <xf numFmtId="166" fontId="11" fillId="16" borderId="101" xfId="0" applyNumberFormat="1" applyFont="1" applyFill="1" applyBorder="1" applyAlignment="1" applyProtection="1">
      <alignment horizontal="center"/>
      <protection locked="0"/>
    </xf>
    <xf numFmtId="166" fontId="26" fillId="16" borderId="88" xfId="0" applyNumberFormat="1" applyFont="1" applyFill="1" applyBorder="1" applyAlignment="1" applyProtection="1">
      <alignment horizontal="center"/>
      <protection locked="0"/>
    </xf>
    <xf numFmtId="38" fontId="8" fillId="17" borderId="26" xfId="8" applyNumberFormat="1" applyFont="1" applyFill="1" applyBorder="1" applyAlignment="1" applyProtection="1"/>
    <xf numFmtId="38" fontId="8" fillId="17" borderId="27" xfId="8" applyNumberFormat="1" applyFont="1" applyFill="1" applyBorder="1" applyAlignment="1" applyProtection="1"/>
    <xf numFmtId="38" fontId="77" fillId="17" borderId="25" xfId="8" applyNumberFormat="1" applyFont="1" applyFill="1" applyBorder="1" applyAlignment="1" applyProtection="1"/>
    <xf numFmtId="175" fontId="3" fillId="20" borderId="52" xfId="0" applyNumberFormat="1" applyFont="1" applyFill="1" applyBorder="1" applyAlignment="1" applyProtection="1"/>
    <xf numFmtId="175" fontId="2" fillId="20" borderId="52" xfId="0" applyNumberFormat="1" applyFont="1" applyFill="1" applyBorder="1" applyAlignment="1" applyProtection="1"/>
    <xf numFmtId="175" fontId="3" fillId="20" borderId="67" xfId="0" applyNumberFormat="1" applyFont="1" applyFill="1" applyBorder="1" applyAlignment="1" applyProtection="1"/>
    <xf numFmtId="175" fontId="2" fillId="20" borderId="68" xfId="0" applyNumberFormat="1" applyFont="1" applyFill="1" applyBorder="1" applyAlignment="1" applyProtection="1"/>
    <xf numFmtId="175" fontId="11" fillId="17" borderId="63" xfId="0" applyNumberFormat="1" applyFont="1" applyFill="1" applyBorder="1" applyAlignment="1" applyProtection="1"/>
    <xf numFmtId="175" fontId="26" fillId="17" borderId="64" xfId="0" applyNumberFormat="1" applyFont="1" applyFill="1" applyBorder="1" applyAlignment="1" applyProtection="1"/>
    <xf numFmtId="175" fontId="11" fillId="17" borderId="1" xfId="0" applyNumberFormat="1" applyFont="1" applyFill="1" applyBorder="1" applyAlignment="1" applyProtection="1"/>
    <xf numFmtId="175" fontId="26" fillId="17" borderId="1" xfId="0" applyNumberFormat="1" applyFont="1" applyFill="1" applyBorder="1" applyAlignment="1" applyProtection="1"/>
    <xf numFmtId="175" fontId="11" fillId="17" borderId="1" xfId="0" applyNumberFormat="1" applyFont="1" applyFill="1" applyBorder="1" applyAlignment="1" applyProtection="1">
      <protection locked="0"/>
    </xf>
    <xf numFmtId="175" fontId="26" fillId="17" borderId="1" xfId="0" applyNumberFormat="1" applyFont="1" applyFill="1" applyBorder="1" applyAlignment="1" applyProtection="1">
      <protection locked="0"/>
    </xf>
    <xf numFmtId="166" fontId="64" fillId="12" borderId="0" xfId="0" quotePrefix="1" applyNumberFormat="1" applyFont="1" applyFill="1" applyBorder="1" applyAlignment="1" applyProtection="1">
      <alignment horizontal="center"/>
    </xf>
    <xf numFmtId="0" fontId="65" fillId="24" borderId="0" xfId="5" applyFont="1" applyFill="1" applyBorder="1" applyAlignment="1" applyProtection="1">
      <alignment horizontal="center"/>
    </xf>
    <xf numFmtId="38" fontId="14" fillId="10" borderId="38" xfId="8" applyNumberFormat="1" applyFont="1" applyFill="1" applyBorder="1" applyAlignment="1" applyProtection="1"/>
    <xf numFmtId="38" fontId="14" fillId="10" borderId="5" xfId="8" applyNumberFormat="1" applyFont="1" applyFill="1" applyBorder="1" applyAlignment="1" applyProtection="1"/>
    <xf numFmtId="38" fontId="14" fillId="10" borderId="35" xfId="8" applyNumberFormat="1" applyFont="1" applyFill="1" applyBorder="1" applyAlignment="1" applyProtection="1"/>
    <xf numFmtId="38" fontId="19" fillId="12" borderId="38" xfId="8" applyNumberFormat="1" applyFont="1" applyFill="1" applyBorder="1" applyAlignment="1" applyProtection="1"/>
    <xf numFmtId="38" fontId="19" fillId="12" borderId="5" xfId="8" applyNumberFormat="1" applyFont="1" applyFill="1" applyBorder="1" applyAlignment="1" applyProtection="1"/>
    <xf numFmtId="175" fontId="3" fillId="12" borderId="39" xfId="0" applyNumberFormat="1" applyFont="1" applyFill="1" applyBorder="1" applyAlignment="1" applyProtection="1"/>
    <xf numFmtId="175" fontId="2" fillId="12" borderId="39" xfId="0" applyNumberFormat="1" applyFont="1" applyFill="1" applyBorder="1" applyAlignment="1" applyProtection="1"/>
    <xf numFmtId="175" fontId="5" fillId="12" borderId="0" xfId="0" applyNumberFormat="1" applyFont="1" applyFill="1" applyBorder="1" applyAlignment="1" applyProtection="1">
      <alignment horizontal="right"/>
    </xf>
    <xf numFmtId="175" fontId="2" fillId="12" borderId="102" xfId="0" applyNumberFormat="1" applyFont="1" applyFill="1" applyBorder="1" applyAlignment="1" applyProtection="1"/>
    <xf numFmtId="38" fontId="19" fillId="12" borderId="97" xfId="8" applyNumberFormat="1" applyFont="1" applyFill="1" applyBorder="1" applyAlignment="1" applyProtection="1"/>
    <xf numFmtId="175" fontId="3" fillId="12" borderId="97" xfId="0" applyNumberFormat="1" applyFont="1" applyFill="1" applyBorder="1" applyAlignment="1" applyProtection="1"/>
    <xf numFmtId="0" fontId="9" fillId="10" borderId="49" xfId="0" applyFont="1" applyFill="1" applyBorder="1" applyAlignment="1" applyProtection="1">
      <alignment horizontal="left"/>
    </xf>
    <xf numFmtId="0" fontId="3" fillId="10" borderId="103" xfId="0" applyFont="1" applyFill="1" applyBorder="1" applyAlignment="1" applyProtection="1">
      <alignment horizontal="left"/>
    </xf>
    <xf numFmtId="0" fontId="3" fillId="10" borderId="104" xfId="0" applyFont="1" applyFill="1" applyBorder="1" applyAlignment="1" applyProtection="1">
      <alignment horizontal="left"/>
    </xf>
    <xf numFmtId="0" fontId="3" fillId="10" borderId="105" xfId="0" applyFont="1" applyFill="1" applyBorder="1" applyAlignment="1" applyProtection="1">
      <alignment horizontal="left"/>
    </xf>
    <xf numFmtId="175" fontId="3" fillId="10" borderId="106" xfId="0" applyNumberFormat="1" applyFont="1" applyFill="1" applyBorder="1" applyAlignment="1" applyProtection="1"/>
    <xf numFmtId="175" fontId="2" fillId="10" borderId="106" xfId="0" applyNumberFormat="1" applyFont="1" applyFill="1" applyBorder="1" applyAlignment="1" applyProtection="1"/>
    <xf numFmtId="38" fontId="8" fillId="10" borderId="11" xfId="8" applyNumberFormat="1" applyFont="1" applyFill="1" applyBorder="1" applyAlignment="1" applyProtection="1"/>
    <xf numFmtId="38" fontId="8" fillId="10" borderId="26" xfId="8" applyNumberFormat="1" applyFont="1" applyFill="1" applyBorder="1" applyAlignment="1" applyProtection="1"/>
    <xf numFmtId="38" fontId="8" fillId="10" borderId="12" xfId="8" applyNumberFormat="1" applyFont="1" applyFill="1" applyBorder="1" applyAlignment="1" applyProtection="1"/>
    <xf numFmtId="172" fontId="78" fillId="14" borderId="10" xfId="0" applyNumberFormat="1" applyFont="1" applyFill="1" applyBorder="1" applyAlignment="1" applyProtection="1">
      <alignment horizontal="center"/>
    </xf>
    <xf numFmtId="172" fontId="79" fillId="14" borderId="10" xfId="0" applyNumberFormat="1" applyFont="1" applyFill="1" applyBorder="1" applyAlignment="1" applyProtection="1">
      <alignment horizontal="center"/>
    </xf>
    <xf numFmtId="179" fontId="55" fillId="14" borderId="10" xfId="0" quotePrefix="1" applyNumberFormat="1" applyFont="1" applyFill="1" applyBorder="1" applyAlignment="1" applyProtection="1">
      <alignment horizontal="center"/>
    </xf>
    <xf numFmtId="171" fontId="56" fillId="15" borderId="10" xfId="0" quotePrefix="1" applyNumberFormat="1" applyFont="1" applyFill="1" applyBorder="1" applyAlignment="1" applyProtection="1">
      <alignment horizontal="center"/>
    </xf>
    <xf numFmtId="179" fontId="61" fillId="15" borderId="10" xfId="0" quotePrefix="1" applyNumberFormat="1" applyFont="1" applyFill="1" applyBorder="1" applyAlignment="1" applyProtection="1">
      <alignment horizontal="center"/>
    </xf>
    <xf numFmtId="171" fontId="61" fillId="15" borderId="10" xfId="0" quotePrefix="1" applyNumberFormat="1" applyFont="1" applyFill="1" applyBorder="1" applyAlignment="1" applyProtection="1">
      <alignment horizontal="center"/>
    </xf>
    <xf numFmtId="171" fontId="68" fillId="23" borderId="10" xfId="0" quotePrefix="1" applyNumberFormat="1" applyFont="1" applyFill="1" applyBorder="1" applyAlignment="1" applyProtection="1">
      <alignment horizontal="center"/>
    </xf>
    <xf numFmtId="179" fontId="62" fillId="23" borderId="10" xfId="0" quotePrefix="1" applyNumberFormat="1" applyFont="1" applyFill="1" applyBorder="1" applyAlignment="1" applyProtection="1">
      <alignment horizontal="center"/>
    </xf>
    <xf numFmtId="175" fontId="3" fillId="10" borderId="10" xfId="0" applyNumberFormat="1" applyFont="1" applyFill="1" applyBorder="1" applyAlignment="1" applyProtection="1">
      <protection locked="0"/>
    </xf>
    <xf numFmtId="175" fontId="2" fillId="10" borderId="10" xfId="0" applyNumberFormat="1" applyFont="1" applyFill="1" applyBorder="1" applyAlignment="1" applyProtection="1">
      <protection locked="0"/>
    </xf>
    <xf numFmtId="38" fontId="80" fillId="22" borderId="11" xfId="8" applyNumberFormat="1" applyFont="1" applyFill="1" applyBorder="1" applyAlignment="1" applyProtection="1"/>
    <xf numFmtId="175" fontId="3" fillId="25" borderId="10" xfId="0" applyNumberFormat="1" applyFont="1" applyFill="1" applyBorder="1" applyAlignment="1" applyProtection="1"/>
    <xf numFmtId="175" fontId="2" fillId="25" borderId="10" xfId="0" applyNumberFormat="1" applyFont="1" applyFill="1" applyBorder="1" applyAlignment="1" applyProtection="1"/>
    <xf numFmtId="0" fontId="2" fillId="12" borderId="11" xfId="0" applyFont="1" applyFill="1" applyBorder="1" applyAlignment="1" applyProtection="1">
      <alignment horizontal="left"/>
    </xf>
    <xf numFmtId="0" fontId="26" fillId="16" borderId="11" xfId="0" applyFont="1" applyFill="1" applyBorder="1" applyAlignment="1" applyProtection="1">
      <alignment horizontal="left"/>
    </xf>
    <xf numFmtId="175" fontId="3" fillId="25" borderId="107" xfId="0" applyNumberFormat="1" applyFont="1" applyFill="1" applyBorder="1" applyAlignment="1" applyProtection="1"/>
    <xf numFmtId="175" fontId="2" fillId="25" borderId="108" xfId="0" applyNumberFormat="1" applyFont="1" applyFill="1" applyBorder="1" applyAlignment="1" applyProtection="1"/>
    <xf numFmtId="175" fontId="3" fillId="10" borderId="107" xfId="0" applyNumberFormat="1" applyFont="1" applyFill="1" applyBorder="1" applyAlignment="1" applyProtection="1"/>
    <xf numFmtId="175" fontId="2" fillId="10" borderId="108" xfId="0" applyNumberFormat="1" applyFont="1" applyFill="1" applyBorder="1" applyAlignment="1" applyProtection="1"/>
    <xf numFmtId="171" fontId="3" fillId="10" borderId="100" xfId="0" quotePrefix="1" applyNumberFormat="1" applyFont="1" applyFill="1" applyBorder="1" applyAlignment="1" applyProtection="1">
      <alignment horizontal="center"/>
    </xf>
    <xf numFmtId="179" fontId="2" fillId="10" borderId="87" xfId="0" quotePrefix="1" applyNumberFormat="1" applyFont="1" applyFill="1" applyBorder="1" applyAlignment="1" applyProtection="1">
      <alignment horizontal="center"/>
    </xf>
    <xf numFmtId="179" fontId="2" fillId="10" borderId="88" xfId="0" quotePrefix="1" applyNumberFormat="1" applyFont="1" applyFill="1" applyBorder="1" applyAlignment="1" applyProtection="1">
      <alignment horizontal="center"/>
    </xf>
    <xf numFmtId="173" fontId="22" fillId="2" borderId="100" xfId="0" applyNumberFormat="1" applyFont="1" applyFill="1" applyBorder="1" applyAlignment="1" applyProtection="1">
      <alignment horizontal="center"/>
    </xf>
    <xf numFmtId="195" fontId="81" fillId="14" borderId="83" xfId="0" quotePrefix="1" applyNumberFormat="1" applyFont="1" applyFill="1" applyBorder="1" applyAlignment="1" applyProtection="1">
      <alignment horizontal="center"/>
    </xf>
    <xf numFmtId="195" fontId="56" fillId="15" borderId="83" xfId="0" quotePrefix="1" applyNumberFormat="1" applyFont="1" applyFill="1" applyBorder="1" applyAlignment="1" applyProtection="1">
      <alignment horizontal="center"/>
    </xf>
    <xf numFmtId="195" fontId="68" fillId="23" borderId="83" xfId="0" quotePrefix="1" applyNumberFormat="1" applyFont="1" applyFill="1" applyBorder="1" applyAlignment="1" applyProtection="1">
      <alignment horizontal="center"/>
    </xf>
    <xf numFmtId="195" fontId="3" fillId="10" borderId="109" xfId="0" quotePrefix="1" applyNumberFormat="1" applyFont="1" applyFill="1" applyBorder="1" applyAlignment="1" applyProtection="1">
      <alignment horizontal="center"/>
    </xf>
    <xf numFmtId="195" fontId="82" fillId="12" borderId="28" xfId="0" applyNumberFormat="1" applyFont="1" applyFill="1" applyBorder="1" applyAlignment="1" applyProtection="1">
      <alignment horizontal="center"/>
      <protection locked="0"/>
    </xf>
    <xf numFmtId="195" fontId="81" fillId="14" borderId="10" xfId="0" applyNumberFormat="1" applyFont="1" applyFill="1" applyBorder="1" applyAlignment="1" applyProtection="1">
      <alignment horizontal="center"/>
    </xf>
    <xf numFmtId="195" fontId="56" fillId="15" borderId="10" xfId="0" quotePrefix="1" applyNumberFormat="1" applyFont="1" applyFill="1" applyBorder="1" applyAlignment="1" applyProtection="1">
      <alignment horizontal="center"/>
    </xf>
    <xf numFmtId="195" fontId="68" fillId="23" borderId="10" xfId="0" quotePrefix="1" applyNumberFormat="1" applyFont="1" applyFill="1" applyBorder="1" applyAlignment="1" applyProtection="1">
      <alignment horizontal="center"/>
    </xf>
    <xf numFmtId="195" fontId="3" fillId="10" borderId="101" xfId="0" quotePrefix="1" applyNumberFormat="1" applyFont="1" applyFill="1" applyBorder="1" applyAlignment="1" applyProtection="1">
      <alignment horizontal="center"/>
    </xf>
    <xf numFmtId="0" fontId="16" fillId="6" borderId="3" xfId="7" applyFont="1" applyFill="1" applyBorder="1" applyAlignment="1" applyProtection="1">
      <alignment horizontal="center" vertical="top"/>
    </xf>
    <xf numFmtId="0" fontId="16" fillId="6" borderId="0" xfId="7" applyFont="1" applyFill="1" applyBorder="1" applyAlignment="1" applyProtection="1">
      <alignment horizontal="center" vertical="top"/>
    </xf>
    <xf numFmtId="0" fontId="16" fillId="6" borderId="4" xfId="7" applyFont="1" applyFill="1" applyBorder="1" applyAlignment="1" applyProtection="1">
      <alignment horizontal="center" vertical="top"/>
    </xf>
    <xf numFmtId="0" fontId="52" fillId="12" borderId="0" xfId="1" quotePrefix="1" applyFont="1" applyFill="1" applyAlignment="1" applyProtection="1">
      <alignment horizontal="center"/>
    </xf>
    <xf numFmtId="178" fontId="52" fillId="10" borderId="11" xfId="6" quotePrefix="1" applyNumberFormat="1" applyFont="1" applyFill="1" applyBorder="1" applyAlignment="1" applyProtection="1">
      <alignment horizontal="center" vertical="center"/>
      <protection locked="0"/>
    </xf>
    <xf numFmtId="178" fontId="52" fillId="10" borderId="12" xfId="6" quotePrefix="1" applyNumberFormat="1" applyFont="1" applyFill="1" applyBorder="1" applyAlignment="1" applyProtection="1">
      <alignment horizontal="center" vertical="center"/>
      <protection locked="0"/>
    </xf>
    <xf numFmtId="0" fontId="48" fillId="13" borderId="11" xfId="9" applyFill="1" applyBorder="1" applyAlignment="1" applyProtection="1">
      <alignment horizontal="center" vertical="center"/>
      <protection locked="0"/>
    </xf>
    <xf numFmtId="0" fontId="85" fillId="13" borderId="26" xfId="9" applyFont="1" applyFill="1" applyBorder="1" applyAlignment="1" applyProtection="1">
      <alignment horizontal="center" vertical="center"/>
      <protection locked="0"/>
    </xf>
    <xf numFmtId="0" fontId="85" fillId="13" borderId="12" xfId="9" applyFont="1" applyFill="1" applyBorder="1" applyAlignment="1" applyProtection="1">
      <alignment horizontal="center" vertical="center"/>
      <protection locked="0"/>
    </xf>
    <xf numFmtId="38" fontId="48" fillId="10" borderId="11" xfId="9" applyNumberFormat="1" applyFill="1" applyBorder="1" applyAlignment="1" applyProtection="1">
      <alignment horizontal="center" vertical="center"/>
      <protection locked="0"/>
    </xf>
    <xf numFmtId="38" fontId="86" fillId="10" borderId="26" xfId="9" applyNumberFormat="1" applyFont="1" applyFill="1" applyBorder="1" applyAlignment="1" applyProtection="1">
      <alignment horizontal="center" vertical="center"/>
      <protection locked="0"/>
    </xf>
    <xf numFmtId="38" fontId="86" fillId="10" borderId="12" xfId="9" applyNumberFormat="1" applyFont="1" applyFill="1" applyBorder="1" applyAlignment="1" applyProtection="1">
      <alignment horizontal="center" vertical="center"/>
      <protection locked="0"/>
    </xf>
    <xf numFmtId="0" fontId="40" fillId="6" borderId="110" xfId="7" quotePrefix="1" applyFont="1" applyFill="1" applyBorder="1" applyAlignment="1" applyProtection="1">
      <alignment horizontal="center" wrapText="1"/>
      <protection locked="0"/>
    </xf>
    <xf numFmtId="0" fontId="40" fillId="6" borderId="36" xfId="7" applyFont="1" applyFill="1" applyBorder="1" applyAlignment="1" applyProtection="1">
      <alignment horizontal="center" wrapText="1"/>
      <protection locked="0"/>
    </xf>
    <xf numFmtId="0" fontId="40" fillId="6" borderId="111" xfId="7" applyFont="1" applyFill="1" applyBorder="1" applyAlignment="1" applyProtection="1">
      <alignment horizontal="center" wrapText="1"/>
      <protection locked="0"/>
    </xf>
    <xf numFmtId="0" fontId="87" fillId="12" borderId="28" xfId="1" quotePrefix="1" applyFont="1" applyFill="1" applyBorder="1" applyAlignment="1" applyProtection="1">
      <alignment horizontal="center"/>
    </xf>
    <xf numFmtId="0" fontId="88" fillId="2" borderId="9" xfId="7" applyFont="1" applyFill="1" applyBorder="1" applyAlignment="1" applyProtection="1">
      <alignment horizontal="center" vertical="center" wrapText="1"/>
      <protection locked="0"/>
    </xf>
    <xf numFmtId="0" fontId="88" fillId="2" borderId="6" xfId="7" applyFont="1" applyFill="1" applyBorder="1" applyAlignment="1" applyProtection="1">
      <alignment horizontal="center" vertical="center" wrapText="1"/>
      <protection locked="0"/>
    </xf>
    <xf numFmtId="0" fontId="88" fillId="2" borderId="7" xfId="7" applyFont="1" applyFill="1" applyBorder="1" applyAlignment="1" applyProtection="1">
      <alignment horizontal="center" vertical="center" wrapText="1"/>
      <protection locked="0"/>
    </xf>
    <xf numFmtId="190" fontId="89" fillId="22" borderId="26" xfId="8" applyNumberFormat="1" applyFont="1" applyFill="1" applyBorder="1" applyAlignment="1" applyProtection="1">
      <alignment horizontal="left"/>
    </xf>
    <xf numFmtId="190" fontId="89" fillId="22" borderId="12" xfId="8" applyNumberFormat="1" applyFont="1" applyFill="1" applyBorder="1" applyAlignment="1" applyProtection="1">
      <alignment horizontal="left"/>
    </xf>
    <xf numFmtId="0" fontId="83" fillId="26" borderId="0" xfId="1" quotePrefix="1" applyFont="1" applyFill="1" applyAlignment="1" applyProtection="1">
      <alignment horizontal="center"/>
    </xf>
    <xf numFmtId="193" fontId="83" fillId="26" borderId="0" xfId="1" quotePrefix="1" applyNumberFormat="1" applyFont="1" applyFill="1" applyAlignment="1" applyProtection="1">
      <alignment horizontal="center"/>
    </xf>
    <xf numFmtId="1" fontId="38" fillId="10" borderId="11" xfId="0" applyNumberFormat="1" applyFont="1" applyFill="1" applyBorder="1" applyAlignment="1" applyProtection="1">
      <alignment horizontal="center"/>
      <protection locked="0"/>
    </xf>
    <xf numFmtId="1" fontId="38" fillId="10" borderId="26" xfId="0" applyNumberFormat="1" applyFont="1" applyFill="1" applyBorder="1" applyAlignment="1" applyProtection="1">
      <alignment horizontal="center"/>
      <protection locked="0"/>
    </xf>
    <xf numFmtId="1" fontId="38" fillId="10" borderId="12" xfId="0" applyNumberFormat="1" applyFont="1" applyFill="1" applyBorder="1" applyAlignment="1" applyProtection="1">
      <alignment horizontal="center"/>
      <protection locked="0"/>
    </xf>
    <xf numFmtId="0" fontId="84" fillId="10" borderId="44" xfId="5" applyFont="1" applyFill="1" applyBorder="1" applyAlignment="1" applyProtection="1">
      <alignment horizontal="center"/>
    </xf>
    <xf numFmtId="0" fontId="84" fillId="10" borderId="0" xfId="5" applyFont="1" applyFill="1" applyBorder="1" applyAlignment="1" applyProtection="1">
      <alignment horizontal="center"/>
    </xf>
    <xf numFmtId="0" fontId="84" fillId="10" borderId="13" xfId="5" applyFont="1" applyFill="1" applyBorder="1" applyAlignment="1" applyProtection="1">
      <alignment horizontal="center"/>
    </xf>
    <xf numFmtId="0" fontId="65" fillId="22" borderId="97" xfId="5" applyFont="1" applyFill="1" applyBorder="1" applyAlignment="1" applyProtection="1">
      <alignment horizontal="center"/>
    </xf>
  </cellXfs>
  <cellStyles count="10">
    <cellStyle name="Normal 2" xfId="1" xr:uid="{00000000-0005-0000-0000-000000000000}"/>
    <cellStyle name="Normal 2 2" xfId="2" xr:uid="{00000000-0005-0000-0000-000001000000}"/>
    <cellStyle name="Normal 3" xfId="3" xr:uid="{00000000-0005-0000-0000-000002000000}"/>
    <cellStyle name="Normal 4" xfId="4" xr:uid="{00000000-0005-0000-0000-000003000000}"/>
    <cellStyle name="Normal_B3_2013" xfId="5" xr:uid="{00000000-0005-0000-0000-000004000000}"/>
    <cellStyle name="Normal_COA-2001-ZAPOVED-No-81-29012002-ANNEX" xfId="6" xr:uid="{00000000-0005-0000-0000-000005000000}"/>
    <cellStyle name="Normal_TRIAL-BALANCE-2001-MAKET" xfId="7" xr:uid="{00000000-0005-0000-0000-000007000000}"/>
    <cellStyle name="Normal_ZADACHA" xfId="8" xr:uid="{00000000-0005-0000-0000-000008000000}"/>
    <cellStyle name="Нормален" xfId="0" builtinId="0"/>
    <cellStyle name="Хипервръзка" xfId="9" builtinId="8"/>
  </cellStyles>
  <dxfs count="46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fill>
        <patternFill>
          <bgColor rgb="FF000099"/>
        </patternFill>
      </fill>
    </dxf>
    <dxf>
      <font>
        <color auto="1"/>
      </font>
    </dxf>
    <dxf>
      <font>
        <color rgb="FFFFFF00"/>
      </font>
      <fill>
        <patternFill>
          <bgColor rgb="FF000099"/>
        </patternFill>
      </fill>
    </dxf>
    <dxf>
      <font>
        <color theme="0"/>
      </font>
      <numFmt numFmtId="1" formatCode="0"/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C64B-2277-41F8-A924-3CC863FEA7F6}">
  <dimension ref="A1:P169"/>
  <sheetViews>
    <sheetView tabSelected="1" workbookViewId="0">
      <selection activeCell="D169" sqref="D169"/>
    </sheetView>
  </sheetViews>
  <sheetFormatPr defaultRowHeight="15" x14ac:dyDescent="0.25"/>
  <cols>
    <col min="1" max="1" width="2.42578125" customWidth="1"/>
    <col min="2" max="2" width="75.5703125" customWidth="1"/>
    <col min="3" max="3" width="23" bestFit="1" customWidth="1"/>
    <col min="4" max="4" width="32.7109375" customWidth="1"/>
    <col min="5" max="5" width="0.140625" customWidth="1"/>
    <col min="6" max="6" width="18.28515625" bestFit="1" customWidth="1"/>
    <col min="7" max="7" width="16.28515625" customWidth="1"/>
    <col min="8" max="8" width="0.42578125" customWidth="1"/>
    <col min="9" max="9" width="13.5703125" bestFit="1" customWidth="1"/>
    <col min="10" max="10" width="14.85546875" customWidth="1"/>
    <col min="11" max="11" width="0.28515625" customWidth="1"/>
    <col min="12" max="12" width="16" customWidth="1"/>
    <col min="13" max="13" width="15.7109375" customWidth="1"/>
    <col min="14" max="14" width="0.5703125" hidden="1" customWidth="1"/>
    <col min="15" max="15" width="19.5703125" customWidth="1"/>
    <col min="16" max="16" width="18.42578125" customWidth="1"/>
  </cols>
  <sheetData>
    <row r="1" spans="1:16" ht="18.75" x14ac:dyDescent="0.25">
      <c r="A1" s="7"/>
      <c r="B1" s="378" t="s">
        <v>168</v>
      </c>
      <c r="C1" s="379"/>
      <c r="D1" s="379"/>
      <c r="E1" s="379"/>
      <c r="F1" s="380"/>
      <c r="G1" s="257" t="s">
        <v>122</v>
      </c>
      <c r="H1" s="251"/>
      <c r="I1" s="370">
        <v>455464</v>
      </c>
      <c r="J1" s="371"/>
      <c r="K1" s="252"/>
      <c r="L1" s="259" t="s">
        <v>123</v>
      </c>
      <c r="M1" s="255">
        <v>1722</v>
      </c>
      <c r="N1" s="252"/>
      <c r="O1" s="259" t="s">
        <v>117</v>
      </c>
      <c r="P1" s="263" t="s">
        <v>170</v>
      </c>
    </row>
    <row r="2" spans="1:16" ht="15.75" x14ac:dyDescent="0.25">
      <c r="A2" s="7"/>
      <c r="B2" s="366" t="s">
        <v>118</v>
      </c>
      <c r="C2" s="367"/>
      <c r="D2" s="367"/>
      <c r="E2" s="367"/>
      <c r="F2" s="368"/>
      <c r="G2" s="251"/>
      <c r="H2" s="251"/>
      <c r="I2" s="250"/>
      <c r="J2" s="252"/>
      <c r="K2" s="250"/>
      <c r="L2" s="250"/>
      <c r="M2" s="252"/>
      <c r="N2" s="254"/>
      <c r="O2" s="253"/>
      <c r="P2" s="253"/>
    </row>
    <row r="3" spans="1:16" ht="15.75" x14ac:dyDescent="0.25">
      <c r="A3" s="7"/>
      <c r="B3" s="382" t="s">
        <v>127</v>
      </c>
      <c r="C3" s="383"/>
      <c r="D3" s="383"/>
      <c r="E3" s="383"/>
      <c r="F3" s="384"/>
      <c r="G3" s="258" t="s">
        <v>116</v>
      </c>
      <c r="H3" s="375"/>
      <c r="I3" s="376"/>
      <c r="J3" s="376"/>
      <c r="K3" s="377"/>
      <c r="L3" s="20" t="s">
        <v>124</v>
      </c>
      <c r="M3" s="372" t="s">
        <v>169</v>
      </c>
      <c r="N3" s="373"/>
      <c r="O3" s="373"/>
      <c r="P3" s="374"/>
    </row>
    <row r="4" spans="1:16" ht="15.75" x14ac:dyDescent="0.25">
      <c r="A4" s="7"/>
      <c r="B4" s="10"/>
      <c r="C4" s="10"/>
      <c r="D4" s="10"/>
      <c r="E4" s="12"/>
      <c r="F4" s="12"/>
      <c r="G4" s="11"/>
      <c r="H4" s="12"/>
      <c r="I4" s="12"/>
      <c r="J4" s="12"/>
      <c r="K4" s="5"/>
      <c r="L4" s="6"/>
      <c r="M4" s="12"/>
      <c r="N4" s="12"/>
      <c r="O4" s="12"/>
      <c r="P4" s="12"/>
    </row>
    <row r="5" spans="1:16" ht="19.5" x14ac:dyDescent="0.25">
      <c r="A5" s="7"/>
      <c r="B5" s="387">
        <f>+IF(+O174&gt;0,"НЕРАВНЕНИЕ: Касов отчет - Баланс!",0)</f>
        <v>0</v>
      </c>
      <c r="C5" s="387"/>
      <c r="D5" s="369" t="s">
        <v>121</v>
      </c>
      <c r="E5" s="369"/>
      <c r="F5" s="369"/>
      <c r="G5" s="369"/>
      <c r="H5" s="369"/>
      <c r="I5" s="369"/>
      <c r="J5" s="369"/>
      <c r="K5" s="369"/>
      <c r="L5" s="369"/>
      <c r="M5" s="12"/>
      <c r="N5" s="12"/>
      <c r="O5" s="16" t="s">
        <v>7</v>
      </c>
      <c r="P5" s="262">
        <v>2024</v>
      </c>
    </row>
    <row r="6" spans="1:16" ht="15.75" x14ac:dyDescent="0.25">
      <c r="A6" s="7"/>
      <c r="B6" s="388">
        <f>+IF(B5=0,0,P5)</f>
        <v>0</v>
      </c>
      <c r="C6" s="388"/>
      <c r="D6" s="369" t="s">
        <v>120</v>
      </c>
      <c r="E6" s="369"/>
      <c r="F6" s="369"/>
      <c r="G6" s="369"/>
      <c r="H6" s="369"/>
      <c r="I6" s="369"/>
      <c r="J6" s="369"/>
      <c r="K6" s="369"/>
      <c r="L6" s="369"/>
      <c r="M6" s="13"/>
      <c r="N6" s="8"/>
      <c r="O6" s="7"/>
      <c r="P6" s="7"/>
    </row>
    <row r="7" spans="1:16" ht="15.75" x14ac:dyDescent="0.25">
      <c r="A7" s="9"/>
      <c r="B7" s="17"/>
      <c r="C7" s="17"/>
      <c r="D7" s="17"/>
      <c r="E7" s="12"/>
      <c r="F7" s="18"/>
      <c r="G7" s="17"/>
      <c r="H7" s="12"/>
      <c r="I7" s="14"/>
      <c r="J7" s="13"/>
      <c r="K7" s="9"/>
      <c r="L7" s="12"/>
      <c r="M7" s="13"/>
      <c r="N7" s="12"/>
      <c r="O7" s="9"/>
      <c r="P7" s="13"/>
    </row>
    <row r="8" spans="1:16" ht="18.75" x14ac:dyDescent="0.3">
      <c r="A8" s="7"/>
      <c r="B8" s="19"/>
      <c r="C8" s="19" t="s">
        <v>119</v>
      </c>
      <c r="D8" s="381" t="str">
        <f>+B1</f>
        <v>АГРАРЕН УНИВЕРСИТЕТ ПЛОВДИВ</v>
      </c>
      <c r="E8" s="381"/>
      <c r="F8" s="381"/>
      <c r="G8" s="381"/>
      <c r="H8" s="381"/>
      <c r="I8" s="381"/>
      <c r="J8" s="381"/>
      <c r="K8" s="381"/>
      <c r="L8" s="381"/>
      <c r="M8" s="256" t="s">
        <v>125</v>
      </c>
      <c r="N8" s="8"/>
      <c r="O8" s="361" t="s">
        <v>167</v>
      </c>
      <c r="P8" s="178" t="s">
        <v>12</v>
      </c>
    </row>
    <row r="9" spans="1:16" ht="16.5" thickBot="1" x14ac:dyDescent="0.3">
      <c r="A9" s="7"/>
      <c r="B9" s="46"/>
      <c r="C9" s="46"/>
      <c r="D9" s="46"/>
      <c r="E9" s="7"/>
      <c r="F9" s="15"/>
      <c r="G9" s="15"/>
      <c r="H9" s="7"/>
      <c r="I9" s="15"/>
      <c r="J9" s="15"/>
      <c r="K9" s="8"/>
      <c r="L9" s="15"/>
      <c r="M9" s="15"/>
      <c r="N9" s="8"/>
      <c r="O9" s="15"/>
      <c r="P9" s="15"/>
    </row>
    <row r="10" spans="1:16" ht="110.25" x14ac:dyDescent="0.25">
      <c r="A10" s="7"/>
      <c r="B10" s="47"/>
      <c r="C10" s="48"/>
      <c r="D10" s="49"/>
      <c r="E10" s="7"/>
      <c r="F10" s="23" t="s">
        <v>8</v>
      </c>
      <c r="G10" s="25" t="s">
        <v>8</v>
      </c>
      <c r="H10" s="7"/>
      <c r="I10" s="28" t="s">
        <v>9</v>
      </c>
      <c r="J10" s="36" t="s">
        <v>9</v>
      </c>
      <c r="K10" s="8"/>
      <c r="L10" s="260" t="s">
        <v>10</v>
      </c>
      <c r="M10" s="187" t="s">
        <v>10</v>
      </c>
      <c r="N10" s="8"/>
      <c r="O10" s="261" t="s">
        <v>126</v>
      </c>
      <c r="P10" s="188" t="s">
        <v>11</v>
      </c>
    </row>
    <row r="11" spans="1:16" ht="19.5" thickBot="1" x14ac:dyDescent="0.3">
      <c r="A11" s="7"/>
      <c r="B11" s="52" t="s">
        <v>88</v>
      </c>
      <c r="C11" s="50"/>
      <c r="D11" s="51"/>
      <c r="E11" s="7"/>
      <c r="F11" s="357" t="str">
        <f>+O8</f>
        <v>30.09.2024 г.</v>
      </c>
      <c r="G11" s="230">
        <f>+P5-1</f>
        <v>2023</v>
      </c>
      <c r="H11" s="7"/>
      <c r="I11" s="358" t="str">
        <f>+O8</f>
        <v>30.09.2024 г.</v>
      </c>
      <c r="J11" s="231">
        <f>+P5-1</f>
        <v>2023</v>
      </c>
      <c r="K11" s="8"/>
      <c r="L11" s="359" t="str">
        <f>+O8</f>
        <v>30.09.2024 г.</v>
      </c>
      <c r="M11" s="232">
        <f>+P5-1</f>
        <v>2023</v>
      </c>
      <c r="N11" s="8"/>
      <c r="O11" s="360" t="str">
        <f>+O8</f>
        <v>30.09.2024 г.</v>
      </c>
      <c r="P11" s="233">
        <f>+P5-1</f>
        <v>2023</v>
      </c>
    </row>
    <row r="12" spans="1:16" ht="15.75" x14ac:dyDescent="0.25">
      <c r="A12" s="7"/>
      <c r="B12" s="268" t="s">
        <v>89</v>
      </c>
      <c r="C12" s="269"/>
      <c r="D12" s="270"/>
      <c r="E12" s="7"/>
      <c r="F12" s="2" t="s">
        <v>0</v>
      </c>
      <c r="G12" s="24" t="s">
        <v>1</v>
      </c>
      <c r="H12" s="7"/>
      <c r="I12" s="2" t="s">
        <v>2</v>
      </c>
      <c r="J12" s="24" t="s">
        <v>3</v>
      </c>
      <c r="K12" s="8"/>
      <c r="L12" s="2" t="s">
        <v>4</v>
      </c>
      <c r="M12" s="24" t="s">
        <v>113</v>
      </c>
      <c r="N12" s="8"/>
      <c r="O12" s="189" t="s">
        <v>115</v>
      </c>
      <c r="P12" s="190" t="s">
        <v>114</v>
      </c>
    </row>
    <row r="13" spans="1:16" ht="15.75" x14ac:dyDescent="0.25">
      <c r="A13" s="7"/>
      <c r="B13" s="109" t="s">
        <v>13</v>
      </c>
      <c r="C13" s="53"/>
      <c r="D13" s="54"/>
      <c r="E13" s="7"/>
      <c r="F13" s="129"/>
      <c r="G13" s="129"/>
      <c r="H13" s="7"/>
      <c r="I13" s="129"/>
      <c r="J13" s="129"/>
      <c r="K13" s="130"/>
      <c r="L13" s="129"/>
      <c r="M13" s="129"/>
      <c r="N13" s="130"/>
      <c r="O13" s="191"/>
      <c r="P13" s="192"/>
    </row>
    <row r="14" spans="1:16" ht="15.75" x14ac:dyDescent="0.25">
      <c r="A14" s="7"/>
      <c r="B14" s="111" t="s">
        <v>34</v>
      </c>
      <c r="C14" s="38"/>
      <c r="D14" s="42"/>
      <c r="E14" s="7"/>
      <c r="F14" s="131"/>
      <c r="G14" s="131"/>
      <c r="H14" s="7"/>
      <c r="I14" s="131"/>
      <c r="J14" s="131"/>
      <c r="K14" s="130"/>
      <c r="L14" s="131"/>
      <c r="M14" s="131"/>
      <c r="N14" s="130"/>
      <c r="O14" s="193"/>
      <c r="P14" s="194"/>
    </row>
    <row r="15" spans="1:16" ht="15.75" x14ac:dyDescent="0.25">
      <c r="A15" s="7"/>
      <c r="B15" s="112" t="s">
        <v>14</v>
      </c>
      <c r="C15" s="73"/>
      <c r="D15" s="74"/>
      <c r="E15" s="7"/>
      <c r="F15" s="133"/>
      <c r="G15" s="132"/>
      <c r="H15" s="7"/>
      <c r="I15" s="133"/>
      <c r="J15" s="132"/>
      <c r="K15" s="130"/>
      <c r="L15" s="133"/>
      <c r="M15" s="132"/>
      <c r="N15" s="130"/>
      <c r="O15" s="200">
        <f t="shared" ref="O15:P24" si="0">+ROUND(+F15+I15+L15,0)</f>
        <v>0</v>
      </c>
      <c r="P15" s="213">
        <f t="shared" si="0"/>
        <v>0</v>
      </c>
    </row>
    <row r="16" spans="1:16" ht="15.75" x14ac:dyDescent="0.25">
      <c r="A16" s="7"/>
      <c r="B16" s="126" t="s">
        <v>146</v>
      </c>
      <c r="C16" s="69"/>
      <c r="D16" s="70"/>
      <c r="E16" s="7"/>
      <c r="F16" s="137"/>
      <c r="G16" s="136"/>
      <c r="H16" s="7"/>
      <c r="I16" s="137"/>
      <c r="J16" s="136"/>
      <c r="K16" s="130"/>
      <c r="L16" s="137"/>
      <c r="M16" s="136"/>
      <c r="N16" s="130"/>
      <c r="O16" s="196">
        <f t="shared" si="0"/>
        <v>0</v>
      </c>
      <c r="P16" s="219">
        <f t="shared" si="0"/>
        <v>0</v>
      </c>
    </row>
    <row r="17" spans="1:16" ht="15.75" x14ac:dyDescent="0.25">
      <c r="A17" s="7"/>
      <c r="B17" s="121" t="s">
        <v>147</v>
      </c>
      <c r="C17" s="299"/>
      <c r="D17" s="300"/>
      <c r="E17" s="7"/>
      <c r="F17" s="310"/>
      <c r="G17" s="311"/>
      <c r="H17" s="7"/>
      <c r="I17" s="310"/>
      <c r="J17" s="311"/>
      <c r="K17" s="130"/>
      <c r="L17" s="310"/>
      <c r="M17" s="311"/>
      <c r="N17" s="130"/>
      <c r="O17" s="306">
        <f>+ROUND(+F17+I17+L17,0)</f>
        <v>0</v>
      </c>
      <c r="P17" s="307">
        <f>+ROUND(+G17+J17+M17,0)</f>
        <v>0</v>
      </c>
    </row>
    <row r="18" spans="1:16" ht="15.75" x14ac:dyDescent="0.25">
      <c r="A18" s="7"/>
      <c r="B18" s="107" t="s">
        <v>47</v>
      </c>
      <c r="C18" s="69"/>
      <c r="D18" s="70"/>
      <c r="E18" s="7"/>
      <c r="F18" s="133">
        <v>23391</v>
      </c>
      <c r="G18" s="132">
        <v>18062</v>
      </c>
      <c r="H18" s="7"/>
      <c r="I18" s="133"/>
      <c r="J18" s="132"/>
      <c r="K18" s="130"/>
      <c r="L18" s="133"/>
      <c r="M18" s="132"/>
      <c r="N18" s="130"/>
      <c r="O18" s="200">
        <f t="shared" si="0"/>
        <v>23391</v>
      </c>
      <c r="P18" s="213">
        <f t="shared" si="0"/>
        <v>18062</v>
      </c>
    </row>
    <row r="19" spans="1:16" ht="15.75" x14ac:dyDescent="0.25">
      <c r="A19" s="7"/>
      <c r="B19" s="107" t="s">
        <v>33</v>
      </c>
      <c r="C19" s="69"/>
      <c r="D19" s="70"/>
      <c r="E19" s="7"/>
      <c r="F19" s="135">
        <v>2162577</v>
      </c>
      <c r="G19" s="134">
        <v>2794292</v>
      </c>
      <c r="H19" s="7"/>
      <c r="I19" s="135"/>
      <c r="J19" s="134"/>
      <c r="K19" s="130"/>
      <c r="L19" s="135"/>
      <c r="M19" s="134"/>
      <c r="N19" s="130"/>
      <c r="O19" s="195">
        <f t="shared" si="0"/>
        <v>2162577</v>
      </c>
      <c r="P19" s="240">
        <f t="shared" si="0"/>
        <v>2794292</v>
      </c>
    </row>
    <row r="20" spans="1:16" ht="15.75" x14ac:dyDescent="0.25">
      <c r="A20" s="7"/>
      <c r="B20" s="107" t="s">
        <v>15</v>
      </c>
      <c r="C20" s="69"/>
      <c r="D20" s="70"/>
      <c r="E20" s="7"/>
      <c r="F20" s="135">
        <f>93759+34959</f>
        <v>128718</v>
      </c>
      <c r="G20" s="134">
        <v>159723</v>
      </c>
      <c r="H20" s="7"/>
      <c r="I20" s="135"/>
      <c r="J20" s="134"/>
      <c r="K20" s="130"/>
      <c r="L20" s="135"/>
      <c r="M20" s="134"/>
      <c r="N20" s="130"/>
      <c r="O20" s="195">
        <f t="shared" si="0"/>
        <v>128718</v>
      </c>
      <c r="P20" s="240">
        <f t="shared" si="0"/>
        <v>159723</v>
      </c>
    </row>
    <row r="21" spans="1:16" ht="15.75" x14ac:dyDescent="0.25">
      <c r="A21" s="7"/>
      <c r="B21" s="107" t="s">
        <v>109</v>
      </c>
      <c r="C21" s="69"/>
      <c r="D21" s="70"/>
      <c r="E21" s="7"/>
      <c r="F21" s="135"/>
      <c r="G21" s="134"/>
      <c r="H21" s="7"/>
      <c r="I21" s="135"/>
      <c r="J21" s="134"/>
      <c r="K21" s="130"/>
      <c r="L21" s="135"/>
      <c r="M21" s="134"/>
      <c r="N21" s="130"/>
      <c r="O21" s="195">
        <f t="shared" si="0"/>
        <v>0</v>
      </c>
      <c r="P21" s="240">
        <f t="shared" si="0"/>
        <v>0</v>
      </c>
    </row>
    <row r="22" spans="1:16" ht="15.75" x14ac:dyDescent="0.25">
      <c r="A22" s="7"/>
      <c r="B22" s="107" t="s">
        <v>16</v>
      </c>
      <c r="C22" s="69"/>
      <c r="D22" s="70"/>
      <c r="E22" s="7"/>
      <c r="F22" s="135"/>
      <c r="G22" s="134"/>
      <c r="H22" s="7"/>
      <c r="I22" s="135"/>
      <c r="J22" s="134"/>
      <c r="K22" s="130"/>
      <c r="L22" s="135"/>
      <c r="M22" s="134">
        <v>0</v>
      </c>
      <c r="N22" s="130"/>
      <c r="O22" s="195">
        <f t="shared" si="0"/>
        <v>0</v>
      </c>
      <c r="P22" s="240">
        <f t="shared" si="0"/>
        <v>0</v>
      </c>
    </row>
    <row r="23" spans="1:16" ht="15.75" x14ac:dyDescent="0.25">
      <c r="A23" s="7"/>
      <c r="B23" s="107" t="s">
        <v>17</v>
      </c>
      <c r="C23" s="69"/>
      <c r="D23" s="70"/>
      <c r="E23" s="7"/>
      <c r="F23" s="135"/>
      <c r="G23" s="134"/>
      <c r="H23" s="7"/>
      <c r="I23" s="135"/>
      <c r="J23" s="134"/>
      <c r="K23" s="130"/>
      <c r="L23" s="135"/>
      <c r="M23" s="134"/>
      <c r="N23" s="130"/>
      <c r="O23" s="195">
        <f t="shared" si="0"/>
        <v>0</v>
      </c>
      <c r="P23" s="240">
        <f t="shared" si="0"/>
        <v>0</v>
      </c>
    </row>
    <row r="24" spans="1:16" ht="15.75" x14ac:dyDescent="0.25">
      <c r="A24" s="7"/>
      <c r="B24" s="108" t="s">
        <v>39</v>
      </c>
      <c r="C24" s="71"/>
      <c r="D24" s="72"/>
      <c r="E24" s="7"/>
      <c r="F24" s="137">
        <v>6092</v>
      </c>
      <c r="G24" s="136">
        <v>1803</v>
      </c>
      <c r="H24" s="7"/>
      <c r="I24" s="137">
        <v>-1727</v>
      </c>
      <c r="J24" s="136"/>
      <c r="K24" s="130"/>
      <c r="L24" s="137"/>
      <c r="M24" s="136"/>
      <c r="N24" s="130"/>
      <c r="O24" s="196">
        <f t="shared" si="0"/>
        <v>4365</v>
      </c>
      <c r="P24" s="219">
        <f t="shared" si="0"/>
        <v>1803</v>
      </c>
    </row>
    <row r="25" spans="1:16" ht="15.75" x14ac:dyDescent="0.25">
      <c r="A25" s="7"/>
      <c r="B25" s="61" t="s">
        <v>91</v>
      </c>
      <c r="C25" s="62"/>
      <c r="D25" s="63"/>
      <c r="E25" s="7"/>
      <c r="F25" s="139">
        <f>+ROUND(+SUM(F15,F16,F18,F19,F20,F21,F22,F23,F24),0)</f>
        <v>2320778</v>
      </c>
      <c r="G25" s="138">
        <f>+ROUND(+SUM(G15,G16,G18,G19,G20,G21,G22,G23,G24),0)</f>
        <v>2973880</v>
      </c>
      <c r="H25" s="7"/>
      <c r="I25" s="139">
        <f>+ROUND(+SUM(I15,I16,I18,I19,I20,I21,I22,I23,I24),0)</f>
        <v>-1727</v>
      </c>
      <c r="J25" s="138">
        <f>+ROUND(+SUM(J15,J16,J18,J19,J20,J21,J22,J23,J24),0)</f>
        <v>0</v>
      </c>
      <c r="K25" s="130"/>
      <c r="L25" s="139">
        <f>+ROUND(+SUM(L15,L16,L18,L19,L20,L21,L22,L23,L24),0)</f>
        <v>0</v>
      </c>
      <c r="M25" s="138">
        <f>+ROUND(+SUM(M15,M16,M18,M19,M20,M21,M22,M23,M24),0)</f>
        <v>0</v>
      </c>
      <c r="N25" s="130"/>
      <c r="O25" s="197">
        <f>+ROUND(+SUM(O15,O16,O18,O19,O20,O21,O22,O23,O24),0)</f>
        <v>2319051</v>
      </c>
      <c r="P25" s="198">
        <f>+ROUND(+SUM(P15,P16,P18,P19,P20,P21,P22,P23,P24),0)</f>
        <v>2973880</v>
      </c>
    </row>
    <row r="26" spans="1:16" ht="15.75" x14ac:dyDescent="0.25">
      <c r="A26" s="7"/>
      <c r="B26" s="111" t="s">
        <v>105</v>
      </c>
      <c r="C26" s="38"/>
      <c r="D26" s="42"/>
      <c r="E26" s="7"/>
      <c r="F26" s="140"/>
      <c r="G26" s="129"/>
      <c r="H26" s="7"/>
      <c r="I26" s="140"/>
      <c r="J26" s="129"/>
      <c r="K26" s="130"/>
      <c r="L26" s="140"/>
      <c r="M26" s="129"/>
      <c r="N26" s="130"/>
      <c r="O26" s="199"/>
      <c r="P26" s="192"/>
    </row>
    <row r="27" spans="1:16" ht="15.75" x14ac:dyDescent="0.25">
      <c r="A27" s="7"/>
      <c r="B27" s="112" t="s">
        <v>32</v>
      </c>
      <c r="C27" s="73"/>
      <c r="D27" s="74"/>
      <c r="E27" s="7"/>
      <c r="F27" s="133"/>
      <c r="G27" s="132"/>
      <c r="H27" s="7"/>
      <c r="I27" s="133"/>
      <c r="J27" s="132"/>
      <c r="K27" s="130"/>
      <c r="L27" s="133"/>
      <c r="M27" s="132"/>
      <c r="N27" s="130"/>
      <c r="O27" s="200">
        <f t="shared" ref="O27:P29" si="1">+ROUND(+F27+I27+L27,0)</f>
        <v>0</v>
      </c>
      <c r="P27" s="213">
        <f t="shared" si="1"/>
        <v>0</v>
      </c>
    </row>
    <row r="28" spans="1:16" ht="15.75" x14ac:dyDescent="0.25">
      <c r="A28" s="7"/>
      <c r="B28" s="107" t="s">
        <v>36</v>
      </c>
      <c r="C28" s="69"/>
      <c r="D28" s="70"/>
      <c r="E28" s="7"/>
      <c r="F28" s="135">
        <v>123548</v>
      </c>
      <c r="G28" s="134">
        <v>308756</v>
      </c>
      <c r="H28" s="7"/>
      <c r="I28" s="135"/>
      <c r="J28" s="134"/>
      <c r="K28" s="130"/>
      <c r="L28" s="135"/>
      <c r="M28" s="134"/>
      <c r="N28" s="130"/>
      <c r="O28" s="195">
        <f t="shared" si="1"/>
        <v>123548</v>
      </c>
      <c r="P28" s="240">
        <f t="shared" si="1"/>
        <v>308756</v>
      </c>
    </row>
    <row r="29" spans="1:16" ht="15.75" x14ac:dyDescent="0.25">
      <c r="A29" s="7"/>
      <c r="B29" s="264" t="s">
        <v>106</v>
      </c>
      <c r="C29" s="71"/>
      <c r="D29" s="72"/>
      <c r="E29" s="7"/>
      <c r="F29" s="137"/>
      <c r="G29" s="136"/>
      <c r="H29" s="7"/>
      <c r="I29" s="137"/>
      <c r="J29" s="136"/>
      <c r="K29" s="130"/>
      <c r="L29" s="137"/>
      <c r="M29" s="136"/>
      <c r="N29" s="130"/>
      <c r="O29" s="196">
        <f t="shared" si="1"/>
        <v>0</v>
      </c>
      <c r="P29" s="219">
        <f t="shared" si="1"/>
        <v>0</v>
      </c>
    </row>
    <row r="30" spans="1:16" ht="15.75" x14ac:dyDescent="0.25">
      <c r="A30" s="7"/>
      <c r="B30" s="61" t="s">
        <v>132</v>
      </c>
      <c r="C30" s="62"/>
      <c r="D30" s="63"/>
      <c r="E30" s="7"/>
      <c r="F30" s="139">
        <f>+ROUND(+SUM(F27:F29),0)</f>
        <v>123548</v>
      </c>
      <c r="G30" s="138">
        <f>+ROUND(+SUM(G27:G29),0)</f>
        <v>308756</v>
      </c>
      <c r="H30" s="7"/>
      <c r="I30" s="139">
        <f>+ROUND(+SUM(I27:I29),0)</f>
        <v>0</v>
      </c>
      <c r="J30" s="138">
        <f>+ROUND(+SUM(J27:J29),0)</f>
        <v>0</v>
      </c>
      <c r="K30" s="130"/>
      <c r="L30" s="139">
        <f>+ROUND(+SUM(L27:L29),0)</f>
        <v>0</v>
      </c>
      <c r="M30" s="138">
        <f>+ROUND(+SUM(M27:M29),0)</f>
        <v>0</v>
      </c>
      <c r="N30" s="130"/>
      <c r="O30" s="197">
        <f>+ROUND(+SUM(O27:O29),0)</f>
        <v>123548</v>
      </c>
      <c r="P30" s="198">
        <f>+ROUND(+SUM(P27:P29),0)</f>
        <v>308756</v>
      </c>
    </row>
    <row r="31" spans="1:16" ht="15.75" x14ac:dyDescent="0.25">
      <c r="A31" s="7"/>
      <c r="B31" s="75"/>
      <c r="C31" s="76"/>
      <c r="D31" s="77"/>
      <c r="E31" s="7"/>
      <c r="F31" s="141"/>
      <c r="G31" s="131"/>
      <c r="H31" s="7"/>
      <c r="I31" s="141"/>
      <c r="J31" s="131"/>
      <c r="K31" s="130"/>
      <c r="L31" s="141"/>
      <c r="M31" s="131"/>
      <c r="N31" s="130"/>
      <c r="O31" s="201"/>
      <c r="P31" s="194"/>
    </row>
    <row r="32" spans="1:16" ht="15.75" x14ac:dyDescent="0.25">
      <c r="A32" s="7"/>
      <c r="B32" s="113" t="s">
        <v>55</v>
      </c>
      <c r="C32" s="39"/>
      <c r="D32" s="44"/>
      <c r="E32" s="7"/>
      <c r="F32" s="143"/>
      <c r="G32" s="142"/>
      <c r="H32" s="7"/>
      <c r="I32" s="143"/>
      <c r="J32" s="142"/>
      <c r="K32" s="130"/>
      <c r="L32" s="143"/>
      <c r="M32" s="142"/>
      <c r="N32" s="130"/>
      <c r="O32" s="202"/>
      <c r="P32" s="203"/>
    </row>
    <row r="33" spans="1:16" ht="15.75" x14ac:dyDescent="0.25">
      <c r="A33" s="7"/>
      <c r="B33" s="114" t="s">
        <v>35</v>
      </c>
      <c r="C33" s="40"/>
      <c r="D33" s="45"/>
      <c r="E33" s="7"/>
      <c r="F33" s="145"/>
      <c r="G33" s="144"/>
      <c r="H33" s="7"/>
      <c r="I33" s="145"/>
      <c r="J33" s="144"/>
      <c r="K33" s="130"/>
      <c r="L33" s="145"/>
      <c r="M33" s="144"/>
      <c r="N33" s="130"/>
      <c r="O33" s="204"/>
      <c r="P33" s="205"/>
    </row>
    <row r="34" spans="1:16" ht="15.75" x14ac:dyDescent="0.25">
      <c r="A34" s="7"/>
      <c r="B34" s="115" t="s">
        <v>45</v>
      </c>
      <c r="C34" s="40"/>
      <c r="D34" s="45"/>
      <c r="E34" s="7"/>
      <c r="F34" s="147"/>
      <c r="G34" s="146"/>
      <c r="H34" s="7"/>
      <c r="I34" s="147"/>
      <c r="J34" s="146"/>
      <c r="K34" s="130"/>
      <c r="L34" s="147"/>
      <c r="M34" s="146"/>
      <c r="N34" s="130"/>
      <c r="O34" s="206"/>
      <c r="P34" s="207"/>
    </row>
    <row r="35" spans="1:16" ht="15.75" x14ac:dyDescent="0.25">
      <c r="A35" s="7"/>
      <c r="B35" s="115" t="s">
        <v>37</v>
      </c>
      <c r="C35" s="40"/>
      <c r="D35" s="45"/>
      <c r="E35" s="7"/>
      <c r="F35" s="147"/>
      <c r="G35" s="146"/>
      <c r="H35" s="7"/>
      <c r="I35" s="147"/>
      <c r="J35" s="146"/>
      <c r="K35" s="130"/>
      <c r="L35" s="147"/>
      <c r="M35" s="146"/>
      <c r="N35" s="130"/>
      <c r="O35" s="206"/>
      <c r="P35" s="207"/>
    </row>
    <row r="36" spans="1:16" ht="15.75" x14ac:dyDescent="0.25">
      <c r="A36" s="7"/>
      <c r="B36" s="116" t="s">
        <v>38</v>
      </c>
      <c r="C36" s="40"/>
      <c r="D36" s="45"/>
      <c r="E36" s="7"/>
      <c r="F36" s="149"/>
      <c r="G36" s="148"/>
      <c r="H36" s="7"/>
      <c r="I36" s="149"/>
      <c r="J36" s="148"/>
      <c r="K36" s="130"/>
      <c r="L36" s="149"/>
      <c r="M36" s="148"/>
      <c r="N36" s="130"/>
      <c r="O36" s="208"/>
      <c r="P36" s="209"/>
    </row>
    <row r="37" spans="1:16" ht="15.75" x14ac:dyDescent="0.25">
      <c r="A37" s="7"/>
      <c r="B37" s="267" t="s">
        <v>133</v>
      </c>
      <c r="C37" s="62"/>
      <c r="D37" s="63"/>
      <c r="E37" s="7"/>
      <c r="F37" s="151">
        <v>-52446</v>
      </c>
      <c r="G37" s="150">
        <v>-44121</v>
      </c>
      <c r="H37" s="7"/>
      <c r="I37" s="151"/>
      <c r="J37" s="150"/>
      <c r="K37" s="130"/>
      <c r="L37" s="151"/>
      <c r="M37" s="150"/>
      <c r="N37" s="130"/>
      <c r="O37" s="197">
        <f t="shared" ref="O37:P40" si="2">+ROUND(+F37+I37+L37,0)</f>
        <v>-52446</v>
      </c>
      <c r="P37" s="198">
        <f t="shared" si="2"/>
        <v>-44121</v>
      </c>
    </row>
    <row r="38" spans="1:16" ht="15.75" x14ac:dyDescent="0.25">
      <c r="A38" s="7"/>
      <c r="B38" s="117" t="s">
        <v>83</v>
      </c>
      <c r="C38" s="80"/>
      <c r="D38" s="81"/>
      <c r="E38" s="7"/>
      <c r="F38" s="153">
        <v>-22111</v>
      </c>
      <c r="G38" s="152">
        <v>-22089</v>
      </c>
      <c r="H38" s="7"/>
      <c r="I38" s="153"/>
      <c r="J38" s="152"/>
      <c r="K38" s="130"/>
      <c r="L38" s="153"/>
      <c r="M38" s="152"/>
      <c r="N38" s="130"/>
      <c r="O38" s="210">
        <f t="shared" si="2"/>
        <v>-22111</v>
      </c>
      <c r="P38" s="241">
        <f t="shared" si="2"/>
        <v>-22089</v>
      </c>
    </row>
    <row r="39" spans="1:16" ht="15.75" x14ac:dyDescent="0.25">
      <c r="A39" s="7"/>
      <c r="B39" s="118" t="s">
        <v>103</v>
      </c>
      <c r="C39" s="82"/>
      <c r="D39" s="83"/>
      <c r="E39" s="7"/>
      <c r="F39" s="155">
        <v>-30335</v>
      </c>
      <c r="G39" s="154">
        <v>-22032</v>
      </c>
      <c r="H39" s="7"/>
      <c r="I39" s="155"/>
      <c r="J39" s="154"/>
      <c r="K39" s="130"/>
      <c r="L39" s="155"/>
      <c r="M39" s="154"/>
      <c r="N39" s="130"/>
      <c r="O39" s="211">
        <f t="shared" si="2"/>
        <v>-30335</v>
      </c>
      <c r="P39" s="242">
        <f t="shared" si="2"/>
        <v>-22032</v>
      </c>
    </row>
    <row r="40" spans="1:16" ht="15.75" x14ac:dyDescent="0.25">
      <c r="A40" s="7"/>
      <c r="B40" s="119" t="s">
        <v>84</v>
      </c>
      <c r="C40" s="84"/>
      <c r="D40" s="85"/>
      <c r="E40" s="7"/>
      <c r="F40" s="157"/>
      <c r="G40" s="156"/>
      <c r="H40" s="7"/>
      <c r="I40" s="157"/>
      <c r="J40" s="156"/>
      <c r="K40" s="130"/>
      <c r="L40" s="157"/>
      <c r="M40" s="156"/>
      <c r="N40" s="130"/>
      <c r="O40" s="212">
        <f t="shared" si="2"/>
        <v>0</v>
      </c>
      <c r="P40" s="243">
        <f t="shared" si="2"/>
        <v>0</v>
      </c>
    </row>
    <row r="41" spans="1:16" ht="15.75" x14ac:dyDescent="0.25">
      <c r="A41" s="7"/>
      <c r="B41" s="78"/>
      <c r="C41" s="79"/>
      <c r="D41" s="43"/>
      <c r="E41" s="7"/>
      <c r="F41" s="141"/>
      <c r="G41" s="131"/>
      <c r="H41" s="7"/>
      <c r="I41" s="141"/>
      <c r="J41" s="131"/>
      <c r="K41" s="130"/>
      <c r="L41" s="141"/>
      <c r="M41" s="131"/>
      <c r="N41" s="130"/>
      <c r="O41" s="201"/>
      <c r="P41" s="194"/>
    </row>
    <row r="42" spans="1:16" ht="15.75" x14ac:dyDescent="0.25">
      <c r="A42" s="7"/>
      <c r="B42" s="61" t="s">
        <v>40</v>
      </c>
      <c r="C42" s="62"/>
      <c r="D42" s="63"/>
      <c r="E42" s="7"/>
      <c r="F42" s="151"/>
      <c r="G42" s="150">
        <v>2709</v>
      </c>
      <c r="H42" s="7"/>
      <c r="I42" s="151"/>
      <c r="J42" s="150"/>
      <c r="K42" s="130"/>
      <c r="L42" s="151"/>
      <c r="M42" s="150"/>
      <c r="N42" s="130"/>
      <c r="O42" s="197">
        <f>+ROUND(+F42+I42+L42,0)</f>
        <v>0</v>
      </c>
      <c r="P42" s="198">
        <f>+ROUND(+G42+J42+M42,0)</f>
        <v>2709</v>
      </c>
    </row>
    <row r="43" spans="1:16" ht="15.75" x14ac:dyDescent="0.25">
      <c r="A43" s="7"/>
      <c r="B43" s="111" t="s">
        <v>18</v>
      </c>
      <c r="C43" s="38"/>
      <c r="D43" s="42"/>
      <c r="E43" s="7"/>
      <c r="F43" s="140"/>
      <c r="G43" s="129"/>
      <c r="H43" s="7"/>
      <c r="I43" s="140"/>
      <c r="J43" s="129"/>
      <c r="K43" s="130"/>
      <c r="L43" s="140"/>
      <c r="M43" s="129"/>
      <c r="N43" s="130"/>
      <c r="O43" s="199"/>
      <c r="P43" s="192"/>
    </row>
    <row r="44" spans="1:16" ht="15.75" x14ac:dyDescent="0.25">
      <c r="A44" s="7"/>
      <c r="B44" s="112" t="s">
        <v>19</v>
      </c>
      <c r="C44" s="73"/>
      <c r="D44" s="74"/>
      <c r="E44" s="7"/>
      <c r="F44" s="133"/>
      <c r="G44" s="132"/>
      <c r="H44" s="7"/>
      <c r="I44" s="133">
        <f>861250+64577</f>
        <v>925827</v>
      </c>
      <c r="J44" s="132"/>
      <c r="K44" s="130"/>
      <c r="L44" s="133"/>
      <c r="M44" s="132"/>
      <c r="N44" s="130"/>
      <c r="O44" s="200">
        <f t="shared" ref="O44:P47" si="3">+ROUND(+F44+I44+L44,0)</f>
        <v>925827</v>
      </c>
      <c r="P44" s="213">
        <f t="shared" si="3"/>
        <v>0</v>
      </c>
    </row>
    <row r="45" spans="1:16" ht="15.75" x14ac:dyDescent="0.25">
      <c r="A45" s="7"/>
      <c r="B45" s="107" t="s">
        <v>20</v>
      </c>
      <c r="C45" s="69"/>
      <c r="D45" s="70"/>
      <c r="E45" s="7"/>
      <c r="F45" s="135"/>
      <c r="G45" s="134"/>
      <c r="H45" s="7"/>
      <c r="I45" s="135"/>
      <c r="J45" s="134"/>
      <c r="K45" s="130"/>
      <c r="L45" s="135"/>
      <c r="M45" s="134"/>
      <c r="N45" s="130"/>
      <c r="O45" s="195">
        <f t="shared" si="3"/>
        <v>0</v>
      </c>
      <c r="P45" s="240">
        <f t="shared" si="3"/>
        <v>0</v>
      </c>
    </row>
    <row r="46" spans="1:16" ht="15.75" x14ac:dyDescent="0.25">
      <c r="A46" s="7"/>
      <c r="B46" s="265" t="s">
        <v>128</v>
      </c>
      <c r="C46" s="69"/>
      <c r="D46" s="70"/>
      <c r="E46" s="7"/>
      <c r="F46" s="135"/>
      <c r="G46" s="134"/>
      <c r="H46" s="7"/>
      <c r="I46" s="135"/>
      <c r="J46" s="134"/>
      <c r="K46" s="130"/>
      <c r="L46" s="135"/>
      <c r="M46" s="134"/>
      <c r="N46" s="130"/>
      <c r="O46" s="195">
        <f t="shared" si="3"/>
        <v>0</v>
      </c>
      <c r="P46" s="240">
        <f t="shared" si="3"/>
        <v>0</v>
      </c>
    </row>
    <row r="47" spans="1:16" ht="15.75" x14ac:dyDescent="0.25">
      <c r="A47" s="7"/>
      <c r="B47" s="108" t="s">
        <v>21</v>
      </c>
      <c r="C47" s="71"/>
      <c r="D47" s="72"/>
      <c r="E47" s="7"/>
      <c r="F47" s="137">
        <v>5000</v>
      </c>
      <c r="G47" s="136">
        <v>14550</v>
      </c>
      <c r="H47" s="7"/>
      <c r="I47" s="137"/>
      <c r="J47" s="136"/>
      <c r="K47" s="130"/>
      <c r="L47" s="137"/>
      <c r="M47" s="136"/>
      <c r="N47" s="130"/>
      <c r="O47" s="196">
        <f t="shared" si="3"/>
        <v>5000</v>
      </c>
      <c r="P47" s="219">
        <f t="shared" si="3"/>
        <v>14550</v>
      </c>
    </row>
    <row r="48" spans="1:16" ht="15.75" x14ac:dyDescent="0.25">
      <c r="A48" s="7"/>
      <c r="B48" s="61" t="s">
        <v>92</v>
      </c>
      <c r="C48" s="62"/>
      <c r="D48" s="63"/>
      <c r="E48" s="7"/>
      <c r="F48" s="139">
        <f>+ROUND(+SUM(F44:F47),0)</f>
        <v>5000</v>
      </c>
      <c r="G48" s="138">
        <f>+ROUND(+SUM(G44:G47),0)</f>
        <v>14550</v>
      </c>
      <c r="H48" s="7"/>
      <c r="I48" s="139">
        <f>+ROUND(+SUM(I44:I47),0)</f>
        <v>925827</v>
      </c>
      <c r="J48" s="138">
        <f>+ROUND(+SUM(J44:J47),0)</f>
        <v>0</v>
      </c>
      <c r="K48" s="130"/>
      <c r="L48" s="139">
        <f>+ROUND(+SUM(L44:L47),0)</f>
        <v>0</v>
      </c>
      <c r="M48" s="138">
        <f>+ROUND(+SUM(M44:M47),0)</f>
        <v>0</v>
      </c>
      <c r="N48" s="130"/>
      <c r="O48" s="197">
        <f>+ROUND(+SUM(O44:O47),0)</f>
        <v>930827</v>
      </c>
      <c r="P48" s="198">
        <f>+ROUND(+SUM(P44:P47),0)</f>
        <v>14550</v>
      </c>
    </row>
    <row r="49" spans="1:16" ht="15.75" x14ac:dyDescent="0.25">
      <c r="A49" s="7"/>
      <c r="B49" s="97"/>
      <c r="C49" s="76"/>
      <c r="D49" s="77"/>
      <c r="E49" s="7"/>
      <c r="F49" s="159"/>
      <c r="G49" s="158"/>
      <c r="H49" s="7"/>
      <c r="I49" s="159"/>
      <c r="J49" s="158"/>
      <c r="K49" s="130"/>
      <c r="L49" s="159"/>
      <c r="M49" s="158"/>
      <c r="N49" s="130"/>
      <c r="O49" s="200"/>
      <c r="P49" s="213"/>
    </row>
    <row r="50" spans="1:16" ht="16.5" thickBot="1" x14ac:dyDescent="0.3">
      <c r="A50" s="7"/>
      <c r="B50" s="120" t="s">
        <v>68</v>
      </c>
      <c r="C50" s="98"/>
      <c r="D50" s="99"/>
      <c r="E50" s="7"/>
      <c r="F50" s="161">
        <f>+ROUND(F25+F30+F37+F42+F48,0)</f>
        <v>2396880</v>
      </c>
      <c r="G50" s="160">
        <f>+ROUND(G25+G30+G37+G42+G48,0)</f>
        <v>3255774</v>
      </c>
      <c r="H50" s="7"/>
      <c r="I50" s="161">
        <f>+ROUND(I25+I30+I37+I42+I48,0)</f>
        <v>924100</v>
      </c>
      <c r="J50" s="160">
        <f>+ROUND(J25+J30+J37+J42+J48,0)</f>
        <v>0</v>
      </c>
      <c r="K50" s="130"/>
      <c r="L50" s="161">
        <f>+ROUND(L25+L30+L37+L42+L48,0)</f>
        <v>0</v>
      </c>
      <c r="M50" s="160">
        <f>+ROUND(M25+M30+M37+M42+M48,0)</f>
        <v>0</v>
      </c>
      <c r="N50" s="130"/>
      <c r="O50" s="214">
        <f>+ROUND(O25+O30+O37+O42+O48,0)</f>
        <v>3320980</v>
      </c>
      <c r="P50" s="215">
        <f>+ROUND(P25+P30+P37+P42+P48,0)</f>
        <v>3255774</v>
      </c>
    </row>
    <row r="51" spans="1:16" ht="15.75" x14ac:dyDescent="0.25">
      <c r="A51" s="7"/>
      <c r="B51" s="109" t="s">
        <v>44</v>
      </c>
      <c r="C51" s="53"/>
      <c r="D51" s="54"/>
      <c r="E51" s="7"/>
      <c r="F51" s="141"/>
      <c r="G51" s="131"/>
      <c r="H51" s="7"/>
      <c r="I51" s="141"/>
      <c r="J51" s="131"/>
      <c r="K51" s="130"/>
      <c r="L51" s="141"/>
      <c r="M51" s="131"/>
      <c r="N51" s="130"/>
      <c r="O51" s="201"/>
      <c r="P51" s="194"/>
    </row>
    <row r="52" spans="1:16" ht="15.75" x14ac:dyDescent="0.25">
      <c r="A52" s="7"/>
      <c r="B52" s="111" t="s">
        <v>31</v>
      </c>
      <c r="C52" s="38"/>
      <c r="D52" s="42"/>
      <c r="E52" s="7"/>
      <c r="F52" s="141"/>
      <c r="G52" s="131"/>
      <c r="H52" s="7"/>
      <c r="I52" s="141"/>
      <c r="J52" s="131"/>
      <c r="K52" s="130"/>
      <c r="L52" s="141"/>
      <c r="M52" s="131"/>
      <c r="N52" s="130"/>
      <c r="O52" s="201"/>
      <c r="P52" s="194"/>
    </row>
    <row r="53" spans="1:16" ht="15.75" x14ac:dyDescent="0.25">
      <c r="A53" s="7"/>
      <c r="B53" s="112" t="s">
        <v>48</v>
      </c>
      <c r="C53" s="73"/>
      <c r="D53" s="74"/>
      <c r="E53" s="7"/>
      <c r="F53" s="163">
        <f>1228859-12596-1740+11775</f>
        <v>1226298</v>
      </c>
      <c r="G53" s="162">
        <v>1886685</v>
      </c>
      <c r="H53" s="7"/>
      <c r="I53" s="163">
        <f>297113-382-111+42952</f>
        <v>339572</v>
      </c>
      <c r="J53" s="162"/>
      <c r="K53" s="130"/>
      <c r="L53" s="163"/>
      <c r="M53" s="162"/>
      <c r="N53" s="130"/>
      <c r="O53" s="201">
        <f t="shared" ref="O53:P57" si="4">+ROUND(+F53+I53+L53,0)</f>
        <v>1565870</v>
      </c>
      <c r="P53" s="194">
        <f t="shared" si="4"/>
        <v>1886685</v>
      </c>
    </row>
    <row r="54" spans="1:16" ht="15.75" x14ac:dyDescent="0.25">
      <c r="A54" s="7"/>
      <c r="B54" s="107" t="s">
        <v>41</v>
      </c>
      <c r="C54" s="69"/>
      <c r="D54" s="70"/>
      <c r="E54" s="7"/>
      <c r="F54" s="137">
        <f>12596+1740</f>
        <v>14336</v>
      </c>
      <c r="G54" s="136">
        <v>17474</v>
      </c>
      <c r="H54" s="7"/>
      <c r="I54" s="137">
        <f>382+111</f>
        <v>493</v>
      </c>
      <c r="J54" s="136"/>
      <c r="K54" s="130"/>
      <c r="L54" s="137"/>
      <c r="M54" s="136"/>
      <c r="N54" s="130"/>
      <c r="O54" s="196">
        <f t="shared" si="4"/>
        <v>14829</v>
      </c>
      <c r="P54" s="219">
        <f t="shared" si="4"/>
        <v>17474</v>
      </c>
    </row>
    <row r="55" spans="1:16" ht="15.75" x14ac:dyDescent="0.25">
      <c r="A55" s="7"/>
      <c r="B55" s="107" t="s">
        <v>51</v>
      </c>
      <c r="C55" s="69"/>
      <c r="D55" s="70"/>
      <c r="E55" s="7"/>
      <c r="F55" s="137">
        <v>157941</v>
      </c>
      <c r="G55" s="136">
        <v>148807</v>
      </c>
      <c r="H55" s="7"/>
      <c r="I55" s="137"/>
      <c r="J55" s="136"/>
      <c r="K55" s="130"/>
      <c r="L55" s="137"/>
      <c r="M55" s="136"/>
      <c r="N55" s="130"/>
      <c r="O55" s="196">
        <f t="shared" si="4"/>
        <v>157941</v>
      </c>
      <c r="P55" s="219">
        <f t="shared" si="4"/>
        <v>148807</v>
      </c>
    </row>
    <row r="56" spans="1:16" ht="15.75" x14ac:dyDescent="0.25">
      <c r="A56" s="7"/>
      <c r="B56" s="107" t="s">
        <v>22</v>
      </c>
      <c r="C56" s="69"/>
      <c r="D56" s="70"/>
      <c r="E56" s="7"/>
      <c r="F56" s="137">
        <f>7994580+725619</f>
        <v>8720199</v>
      </c>
      <c r="G56" s="136">
        <v>10065450</v>
      </c>
      <c r="H56" s="7"/>
      <c r="I56" s="137">
        <f>48330+456331+754</f>
        <v>505415</v>
      </c>
      <c r="J56" s="136"/>
      <c r="K56" s="130"/>
      <c r="L56" s="137"/>
      <c r="M56" s="136"/>
      <c r="N56" s="130"/>
      <c r="O56" s="196">
        <f t="shared" si="4"/>
        <v>9225614</v>
      </c>
      <c r="P56" s="219">
        <f t="shared" si="4"/>
        <v>10065450</v>
      </c>
    </row>
    <row r="57" spans="1:16" ht="15.75" x14ac:dyDescent="0.25">
      <c r="A57" s="7"/>
      <c r="B57" s="108" t="s">
        <v>23</v>
      </c>
      <c r="C57" s="71"/>
      <c r="D57" s="72"/>
      <c r="E57" s="7"/>
      <c r="F57" s="137">
        <v>1466750</v>
      </c>
      <c r="G57" s="136">
        <v>1722244</v>
      </c>
      <c r="H57" s="7"/>
      <c r="I57" s="137">
        <v>15317</v>
      </c>
      <c r="J57" s="136"/>
      <c r="K57" s="130"/>
      <c r="L57" s="137"/>
      <c r="M57" s="136"/>
      <c r="N57" s="130"/>
      <c r="O57" s="196">
        <f t="shared" si="4"/>
        <v>1482067</v>
      </c>
      <c r="P57" s="219">
        <f t="shared" si="4"/>
        <v>1722244</v>
      </c>
    </row>
    <row r="58" spans="1:16" ht="15.75" x14ac:dyDescent="0.25">
      <c r="A58" s="7"/>
      <c r="B58" s="64" t="s">
        <v>93</v>
      </c>
      <c r="C58" s="65"/>
      <c r="D58" s="66"/>
      <c r="E58" s="7"/>
      <c r="F58" s="165">
        <f>+ROUND(+SUM(F53:F57),0)</f>
        <v>11585524</v>
      </c>
      <c r="G58" s="164">
        <f>+ROUND(+SUM(G53:G57),0)</f>
        <v>13840660</v>
      </c>
      <c r="H58" s="7"/>
      <c r="I58" s="165">
        <f>+ROUND(+SUM(I53:I57),0)</f>
        <v>860797</v>
      </c>
      <c r="J58" s="164">
        <f>+ROUND(+SUM(J53:J57),0)</f>
        <v>0</v>
      </c>
      <c r="K58" s="130"/>
      <c r="L58" s="165">
        <f>+ROUND(+SUM(L53:L57),0)</f>
        <v>0</v>
      </c>
      <c r="M58" s="164">
        <f>+ROUND(+SUM(M53:M57),0)</f>
        <v>0</v>
      </c>
      <c r="N58" s="130"/>
      <c r="O58" s="216">
        <f>+ROUND(+SUM(O53:O57),0)</f>
        <v>12446321</v>
      </c>
      <c r="P58" s="217">
        <f>+ROUND(+SUM(P53:P57),0)</f>
        <v>13840660</v>
      </c>
    </row>
    <row r="59" spans="1:16" ht="15.75" x14ac:dyDescent="0.25">
      <c r="A59" s="7"/>
      <c r="B59" s="111" t="s">
        <v>42</v>
      </c>
      <c r="C59" s="38"/>
      <c r="D59" s="42"/>
      <c r="E59" s="7"/>
      <c r="F59" s="141"/>
      <c r="G59" s="131"/>
      <c r="H59" s="7"/>
      <c r="I59" s="141"/>
      <c r="J59" s="131"/>
      <c r="K59" s="130"/>
      <c r="L59" s="141"/>
      <c r="M59" s="131"/>
      <c r="N59" s="130"/>
      <c r="O59" s="201"/>
      <c r="P59" s="194"/>
    </row>
    <row r="60" spans="1:16" ht="15.75" x14ac:dyDescent="0.25">
      <c r="A60" s="7"/>
      <c r="B60" s="112" t="s">
        <v>85</v>
      </c>
      <c r="C60" s="73"/>
      <c r="D60" s="74"/>
      <c r="E60" s="7"/>
      <c r="F60" s="163"/>
      <c r="G60" s="162"/>
      <c r="H60" s="7"/>
      <c r="I60" s="163"/>
      <c r="J60" s="162"/>
      <c r="K60" s="130"/>
      <c r="L60" s="163"/>
      <c r="M60" s="162"/>
      <c r="N60" s="130"/>
      <c r="O60" s="201">
        <f t="shared" ref="O60:P64" si="5">+ROUND(+F60+I60+L60,0)</f>
        <v>0</v>
      </c>
      <c r="P60" s="194">
        <f t="shared" si="5"/>
        <v>0</v>
      </c>
    </row>
    <row r="61" spans="1:16" ht="15.75" x14ac:dyDescent="0.25">
      <c r="A61" s="7"/>
      <c r="B61" s="107" t="s">
        <v>86</v>
      </c>
      <c r="C61" s="69"/>
      <c r="D61" s="70"/>
      <c r="E61" s="7"/>
      <c r="F61" s="137">
        <v>65601</v>
      </c>
      <c r="G61" s="136">
        <v>590999</v>
      </c>
      <c r="H61" s="7"/>
      <c r="I61" s="137">
        <v>34560</v>
      </c>
      <c r="J61" s="136"/>
      <c r="K61" s="130"/>
      <c r="L61" s="137"/>
      <c r="M61" s="136"/>
      <c r="N61" s="130"/>
      <c r="O61" s="196">
        <f t="shared" si="5"/>
        <v>100161</v>
      </c>
      <c r="P61" s="219">
        <f t="shared" si="5"/>
        <v>590999</v>
      </c>
    </row>
    <row r="62" spans="1:16" ht="15.75" x14ac:dyDescent="0.25">
      <c r="A62" s="7"/>
      <c r="B62" s="107" t="s">
        <v>87</v>
      </c>
      <c r="C62" s="69"/>
      <c r="D62" s="70"/>
      <c r="E62" s="7"/>
      <c r="F62" s="137">
        <v>1936</v>
      </c>
      <c r="G62" s="136">
        <v>2584</v>
      </c>
      <c r="H62" s="7"/>
      <c r="I62" s="137"/>
      <c r="J62" s="136"/>
      <c r="K62" s="130"/>
      <c r="L62" s="137"/>
      <c r="M62" s="136"/>
      <c r="N62" s="130"/>
      <c r="O62" s="196">
        <f t="shared" si="5"/>
        <v>1936</v>
      </c>
      <c r="P62" s="219">
        <f t="shared" si="5"/>
        <v>2584</v>
      </c>
    </row>
    <row r="63" spans="1:16" ht="15.75" x14ac:dyDescent="0.25">
      <c r="A63" s="7"/>
      <c r="B63" s="108" t="s">
        <v>129</v>
      </c>
      <c r="C63" s="71"/>
      <c r="D63" s="72"/>
      <c r="E63" s="7"/>
      <c r="F63" s="167"/>
      <c r="G63" s="166"/>
      <c r="H63" s="7"/>
      <c r="I63" s="167"/>
      <c r="J63" s="166"/>
      <c r="K63" s="130"/>
      <c r="L63" s="167"/>
      <c r="M63" s="166"/>
      <c r="N63" s="130"/>
      <c r="O63" s="218">
        <f t="shared" si="5"/>
        <v>0</v>
      </c>
      <c r="P63" s="244">
        <f t="shared" si="5"/>
        <v>0</v>
      </c>
    </row>
    <row r="64" spans="1:16" ht="15.75" x14ac:dyDescent="0.25">
      <c r="A64" s="7"/>
      <c r="B64" s="121" t="s">
        <v>74</v>
      </c>
      <c r="C64" s="89"/>
      <c r="D64" s="90"/>
      <c r="E64" s="7"/>
      <c r="F64" s="169"/>
      <c r="G64" s="168"/>
      <c r="H64" s="7"/>
      <c r="I64" s="169"/>
      <c r="J64" s="168"/>
      <c r="K64" s="130"/>
      <c r="L64" s="169"/>
      <c r="M64" s="168"/>
      <c r="N64" s="130"/>
      <c r="O64" s="246">
        <f t="shared" si="5"/>
        <v>0</v>
      </c>
      <c r="P64" s="245">
        <f t="shared" si="5"/>
        <v>0</v>
      </c>
    </row>
    <row r="65" spans="1:16" ht="15.75" x14ac:dyDescent="0.25">
      <c r="A65" s="7"/>
      <c r="B65" s="64" t="s">
        <v>94</v>
      </c>
      <c r="C65" s="65"/>
      <c r="D65" s="66"/>
      <c r="E65" s="7"/>
      <c r="F65" s="165">
        <f>+ROUND(+SUM(F60:F63),0)</f>
        <v>67537</v>
      </c>
      <c r="G65" s="164">
        <f>+ROUND(+SUM(G60:G63),0)</f>
        <v>593583</v>
      </c>
      <c r="H65" s="7"/>
      <c r="I65" s="165">
        <f>+ROUND(+SUM(I60:I63),0)</f>
        <v>34560</v>
      </c>
      <c r="J65" s="164">
        <f>+ROUND(+SUM(J60:J63),0)</f>
        <v>0</v>
      </c>
      <c r="K65" s="130"/>
      <c r="L65" s="165">
        <f>+ROUND(+SUM(L60:L63),0)</f>
        <v>0</v>
      </c>
      <c r="M65" s="164">
        <f>+ROUND(+SUM(M60:M63),0)</f>
        <v>0</v>
      </c>
      <c r="N65" s="130"/>
      <c r="O65" s="216">
        <f>+ROUND(+SUM(O60:O63),0)</f>
        <v>102097</v>
      </c>
      <c r="P65" s="217">
        <f>+ROUND(+SUM(P60:P63),0)</f>
        <v>593583</v>
      </c>
    </row>
    <row r="66" spans="1:16" ht="15.75" x14ac:dyDescent="0.25">
      <c r="A66" s="7"/>
      <c r="B66" s="111" t="s">
        <v>30</v>
      </c>
      <c r="C66" s="38"/>
      <c r="D66" s="42"/>
      <c r="E66" s="7"/>
      <c r="F66" s="171"/>
      <c r="G66" s="170"/>
      <c r="H66" s="7"/>
      <c r="I66" s="171"/>
      <c r="J66" s="170"/>
      <c r="K66" s="130"/>
      <c r="L66" s="171"/>
      <c r="M66" s="170"/>
      <c r="N66" s="130"/>
      <c r="O66" s="196"/>
      <c r="P66" s="219"/>
    </row>
    <row r="67" spans="1:16" ht="15.75" x14ac:dyDescent="0.25">
      <c r="A67" s="7"/>
      <c r="B67" s="112" t="s">
        <v>130</v>
      </c>
      <c r="C67" s="73"/>
      <c r="D67" s="74"/>
      <c r="E67" s="7"/>
      <c r="F67" s="163"/>
      <c r="G67" s="162"/>
      <c r="H67" s="7"/>
      <c r="I67" s="163"/>
      <c r="J67" s="162"/>
      <c r="K67" s="130"/>
      <c r="L67" s="163"/>
      <c r="M67" s="162"/>
      <c r="N67" s="130"/>
      <c r="O67" s="201">
        <f>+ROUND(+F67+I67+L67,0)</f>
        <v>0</v>
      </c>
      <c r="P67" s="194">
        <f>+ROUND(+G67+J67+M67,0)</f>
        <v>0</v>
      </c>
    </row>
    <row r="68" spans="1:16" ht="15.75" x14ac:dyDescent="0.25">
      <c r="A68" s="7"/>
      <c r="B68" s="108" t="s">
        <v>107</v>
      </c>
      <c r="C68" s="71"/>
      <c r="D68" s="72"/>
      <c r="E68" s="7"/>
      <c r="F68" s="137"/>
      <c r="G68" s="136"/>
      <c r="H68" s="7"/>
      <c r="I68" s="137"/>
      <c r="J68" s="136"/>
      <c r="K68" s="130"/>
      <c r="L68" s="137"/>
      <c r="M68" s="136"/>
      <c r="N68" s="130"/>
      <c r="O68" s="196">
        <f>+ROUND(+F68+I68+L68,0)</f>
        <v>0</v>
      </c>
      <c r="P68" s="219">
        <f>+ROUND(+G68+J68+M68,0)</f>
        <v>0</v>
      </c>
    </row>
    <row r="69" spans="1:16" ht="15.75" x14ac:dyDescent="0.25">
      <c r="A69" s="7"/>
      <c r="B69" s="64" t="s">
        <v>95</v>
      </c>
      <c r="C69" s="65"/>
      <c r="D69" s="66"/>
      <c r="E69" s="7"/>
      <c r="F69" s="165">
        <f>+ROUND(+SUM(F67:F68),0)</f>
        <v>0</v>
      </c>
      <c r="G69" s="164">
        <f>+ROUND(+SUM(G67:G68),0)</f>
        <v>0</v>
      </c>
      <c r="H69" s="7"/>
      <c r="I69" s="165">
        <f>+ROUND(+SUM(I67:I68),0)</f>
        <v>0</v>
      </c>
      <c r="J69" s="164">
        <f>+ROUND(+SUM(J67:J68),0)</f>
        <v>0</v>
      </c>
      <c r="K69" s="130"/>
      <c r="L69" s="165">
        <f>+ROUND(+SUM(L67:L68),0)</f>
        <v>0</v>
      </c>
      <c r="M69" s="164">
        <f>+ROUND(+SUM(M67:M68),0)</f>
        <v>0</v>
      </c>
      <c r="N69" s="130"/>
      <c r="O69" s="216">
        <f>+ROUND(+SUM(O67:O68),0)</f>
        <v>0</v>
      </c>
      <c r="P69" s="217">
        <f>+ROUND(+SUM(P67:P68),0)</f>
        <v>0</v>
      </c>
    </row>
    <row r="70" spans="1:16" ht="15.75" x14ac:dyDescent="0.25">
      <c r="A70" s="7"/>
      <c r="B70" s="111" t="s">
        <v>24</v>
      </c>
      <c r="C70" s="38"/>
      <c r="D70" s="42"/>
      <c r="E70" s="7"/>
      <c r="F70" s="171"/>
      <c r="G70" s="170"/>
      <c r="H70" s="7"/>
      <c r="I70" s="171"/>
      <c r="J70" s="170"/>
      <c r="K70" s="130"/>
      <c r="L70" s="171"/>
      <c r="M70" s="170"/>
      <c r="N70" s="130"/>
      <c r="O70" s="196"/>
      <c r="P70" s="219"/>
    </row>
    <row r="71" spans="1:16" ht="15.75" x14ac:dyDescent="0.25">
      <c r="A71" s="7"/>
      <c r="B71" s="112" t="s">
        <v>25</v>
      </c>
      <c r="C71" s="73"/>
      <c r="D71" s="74"/>
      <c r="E71" s="7"/>
      <c r="F71" s="163">
        <f>645254+27415</f>
        <v>672669</v>
      </c>
      <c r="G71" s="162">
        <v>721477</v>
      </c>
      <c r="H71" s="7"/>
      <c r="I71" s="163">
        <v>162786</v>
      </c>
      <c r="J71" s="162"/>
      <c r="K71" s="130"/>
      <c r="L71" s="163"/>
      <c r="M71" s="162"/>
      <c r="N71" s="130"/>
      <c r="O71" s="201">
        <f>+ROUND(+F71+I71+L71,0)</f>
        <v>835455</v>
      </c>
      <c r="P71" s="194">
        <f>+ROUND(+G71+J71+M71,0)</f>
        <v>721477</v>
      </c>
    </row>
    <row r="72" spans="1:16" ht="15.75" x14ac:dyDescent="0.25">
      <c r="A72" s="7"/>
      <c r="B72" s="108" t="s">
        <v>26</v>
      </c>
      <c r="C72" s="71"/>
      <c r="D72" s="72"/>
      <c r="E72" s="7"/>
      <c r="F72" s="137"/>
      <c r="G72" s="136"/>
      <c r="H72" s="7"/>
      <c r="I72" s="137"/>
      <c r="J72" s="136"/>
      <c r="K72" s="130"/>
      <c r="L72" s="137"/>
      <c r="M72" s="136"/>
      <c r="N72" s="130"/>
      <c r="O72" s="196">
        <f>+ROUND(+F72+I72+L72,0)</f>
        <v>0</v>
      </c>
      <c r="P72" s="219">
        <f>+ROUND(+G72+J72+M72,0)</f>
        <v>0</v>
      </c>
    </row>
    <row r="73" spans="1:16" ht="15.75" x14ac:dyDescent="0.25">
      <c r="A73" s="7"/>
      <c r="B73" s="64" t="s">
        <v>96</v>
      </c>
      <c r="C73" s="65"/>
      <c r="D73" s="66"/>
      <c r="E73" s="7"/>
      <c r="F73" s="165">
        <f>+ROUND(+SUM(F71:F72),0)</f>
        <v>672669</v>
      </c>
      <c r="G73" s="164">
        <f>+ROUND(+SUM(G71:G72),0)</f>
        <v>721477</v>
      </c>
      <c r="H73" s="7"/>
      <c r="I73" s="165">
        <f>+ROUND(+SUM(I71:I72),0)</f>
        <v>162786</v>
      </c>
      <c r="J73" s="164">
        <f>+ROUND(+SUM(J71:J72),0)</f>
        <v>0</v>
      </c>
      <c r="K73" s="130"/>
      <c r="L73" s="165">
        <f>+ROUND(+SUM(L71:L72),0)</f>
        <v>0</v>
      </c>
      <c r="M73" s="164">
        <f>+ROUND(+SUM(M71:M72),0)</f>
        <v>0</v>
      </c>
      <c r="N73" s="130"/>
      <c r="O73" s="216">
        <f>+ROUND(+SUM(O71:O72),0)</f>
        <v>835455</v>
      </c>
      <c r="P73" s="217">
        <f>+ROUND(+SUM(P71:P72),0)</f>
        <v>721477</v>
      </c>
    </row>
    <row r="74" spans="1:16" ht="15.75" x14ac:dyDescent="0.25">
      <c r="A74" s="7"/>
      <c r="B74" s="111" t="s">
        <v>27</v>
      </c>
      <c r="C74" s="38"/>
      <c r="D74" s="42"/>
      <c r="E74" s="7"/>
      <c r="F74" s="171"/>
      <c r="G74" s="170"/>
      <c r="H74" s="7"/>
      <c r="I74" s="171"/>
      <c r="J74" s="170"/>
      <c r="K74" s="130"/>
      <c r="L74" s="171"/>
      <c r="M74" s="170"/>
      <c r="N74" s="130"/>
      <c r="O74" s="196"/>
      <c r="P74" s="219"/>
    </row>
    <row r="75" spans="1:16" ht="15.75" x14ac:dyDescent="0.25">
      <c r="A75" s="7"/>
      <c r="B75" s="112" t="s">
        <v>28</v>
      </c>
      <c r="C75" s="73"/>
      <c r="D75" s="74"/>
      <c r="E75" s="7"/>
      <c r="F75" s="163">
        <v>128125</v>
      </c>
      <c r="G75" s="162">
        <v>81118</v>
      </c>
      <c r="H75" s="7"/>
      <c r="I75" s="163"/>
      <c r="J75" s="162"/>
      <c r="K75" s="130"/>
      <c r="L75" s="163"/>
      <c r="M75" s="162"/>
      <c r="N75" s="130"/>
      <c r="O75" s="201">
        <f>+ROUND(+F75+I75+L75,0)</f>
        <v>128125</v>
      </c>
      <c r="P75" s="194">
        <f>+ROUND(+G75+J75+M75,0)</f>
        <v>81118</v>
      </c>
    </row>
    <row r="76" spans="1:16" ht="15.75" x14ac:dyDescent="0.25">
      <c r="A76" s="7"/>
      <c r="B76" s="108" t="s">
        <v>29</v>
      </c>
      <c r="C76" s="71"/>
      <c r="D76" s="72"/>
      <c r="E76" s="7"/>
      <c r="F76" s="137"/>
      <c r="G76" s="136"/>
      <c r="H76" s="7"/>
      <c r="I76" s="137"/>
      <c r="J76" s="136"/>
      <c r="K76" s="130"/>
      <c r="L76" s="137"/>
      <c r="M76" s="136"/>
      <c r="N76" s="130"/>
      <c r="O76" s="196">
        <f>+ROUND(+F76+I76+L76,0)</f>
        <v>0</v>
      </c>
      <c r="P76" s="219">
        <f>+ROUND(+G76+J76+M76,0)</f>
        <v>0</v>
      </c>
    </row>
    <row r="77" spans="1:16" ht="15.75" x14ac:dyDescent="0.25">
      <c r="A77" s="7"/>
      <c r="B77" s="64" t="s">
        <v>97</v>
      </c>
      <c r="C77" s="65"/>
      <c r="D77" s="66"/>
      <c r="E77" s="7"/>
      <c r="F77" s="165">
        <f>+ROUND(+SUM(F75:F76),0)</f>
        <v>128125</v>
      </c>
      <c r="G77" s="164">
        <f>+ROUND(+SUM(G75:G76),0)</f>
        <v>81118</v>
      </c>
      <c r="H77" s="7"/>
      <c r="I77" s="165">
        <f>+ROUND(+SUM(I75:I76),0)</f>
        <v>0</v>
      </c>
      <c r="J77" s="164">
        <f>+ROUND(+SUM(J75:J76),0)</f>
        <v>0</v>
      </c>
      <c r="K77" s="130"/>
      <c r="L77" s="165">
        <f>+ROUND(+SUM(L75:L76),0)</f>
        <v>0</v>
      </c>
      <c r="M77" s="164">
        <f>+ROUND(+SUM(M75:M76),0)</f>
        <v>0</v>
      </c>
      <c r="N77" s="130"/>
      <c r="O77" s="216">
        <f>+ROUND(+SUM(O75:O76),0)</f>
        <v>128125</v>
      </c>
      <c r="P77" s="217">
        <f>+ROUND(+SUM(P75:P76),0)</f>
        <v>81118</v>
      </c>
    </row>
    <row r="78" spans="1:16" ht="15.75" x14ac:dyDescent="0.25">
      <c r="A78" s="7"/>
      <c r="B78" s="86"/>
      <c r="C78" s="87"/>
      <c r="D78" s="88"/>
      <c r="E78" s="7"/>
      <c r="F78" s="171"/>
      <c r="G78" s="170"/>
      <c r="H78" s="7"/>
      <c r="I78" s="171"/>
      <c r="J78" s="170"/>
      <c r="K78" s="130"/>
      <c r="L78" s="171"/>
      <c r="M78" s="170"/>
      <c r="N78" s="130"/>
      <c r="O78" s="196"/>
      <c r="P78" s="219"/>
    </row>
    <row r="79" spans="1:16" ht="16.5" thickBot="1" x14ac:dyDescent="0.3">
      <c r="A79" s="7"/>
      <c r="B79" s="266" t="s">
        <v>135</v>
      </c>
      <c r="C79" s="100"/>
      <c r="D79" s="101"/>
      <c r="E79" s="7"/>
      <c r="F79" s="172">
        <f>+ROUND(F58+F65+F69+F73+F77,0)</f>
        <v>12453855</v>
      </c>
      <c r="G79" s="175">
        <f>+ROUND(G58+G65+G69+G73+G77,0)</f>
        <v>15236838</v>
      </c>
      <c r="H79" s="7"/>
      <c r="I79" s="172">
        <f>+ROUND(I58+I65+I69+I73+I77,0)</f>
        <v>1058143</v>
      </c>
      <c r="J79" s="175">
        <f>+ROUND(J58+J65+J69+J73+J77,0)</f>
        <v>0</v>
      </c>
      <c r="K79" s="130"/>
      <c r="L79" s="172">
        <f>+ROUND(L58+L65+L69+L73+L77,0)</f>
        <v>0</v>
      </c>
      <c r="M79" s="175">
        <f>+ROUND(M58+M65+M69+M73+M77,0)</f>
        <v>0</v>
      </c>
      <c r="N79" s="130"/>
      <c r="O79" s="220">
        <f>+ROUND(O58+O65+O69+O73+O77,0)</f>
        <v>13511998</v>
      </c>
      <c r="P79" s="227">
        <f>+ROUND(P58+P65+P69+P73+P77,0)</f>
        <v>15236838</v>
      </c>
    </row>
    <row r="80" spans="1:16" ht="15.75" x14ac:dyDescent="0.25">
      <c r="A80" s="7"/>
      <c r="B80" s="109" t="s">
        <v>134</v>
      </c>
      <c r="C80" s="37"/>
      <c r="D80" s="41"/>
      <c r="E80" s="7"/>
      <c r="F80" s="141"/>
      <c r="G80" s="131"/>
      <c r="H80" s="7"/>
      <c r="I80" s="141"/>
      <c r="J80" s="131"/>
      <c r="K80" s="130"/>
      <c r="L80" s="141"/>
      <c r="M80" s="131"/>
      <c r="N80" s="130"/>
      <c r="O80" s="201"/>
      <c r="P80" s="194"/>
    </row>
    <row r="81" spans="1:16" ht="15.75" x14ac:dyDescent="0.25">
      <c r="A81" s="7"/>
      <c r="B81" s="112" t="s">
        <v>46</v>
      </c>
      <c r="C81" s="73"/>
      <c r="D81" s="74"/>
      <c r="E81" s="7"/>
      <c r="F81" s="133">
        <v>10722766</v>
      </c>
      <c r="G81" s="132">
        <v>12317175</v>
      </c>
      <c r="H81" s="7"/>
      <c r="I81" s="133">
        <f>564188+8344+8444</f>
        <v>580976</v>
      </c>
      <c r="J81" s="132"/>
      <c r="K81" s="130"/>
      <c r="L81" s="133"/>
      <c r="M81" s="132"/>
      <c r="N81" s="130"/>
      <c r="O81" s="200">
        <f>+ROUND(+F81+I81+L81,0)</f>
        <v>11303742</v>
      </c>
      <c r="P81" s="213">
        <f>+ROUND(+G81+J81+M81,0)</f>
        <v>12317175</v>
      </c>
    </row>
    <row r="82" spans="1:16" ht="15.75" x14ac:dyDescent="0.25">
      <c r="A82" s="7"/>
      <c r="B82" s="108" t="s">
        <v>43</v>
      </c>
      <c r="C82" s="71"/>
      <c r="D82" s="72"/>
      <c r="E82" s="7"/>
      <c r="F82" s="137"/>
      <c r="G82" s="136"/>
      <c r="H82" s="7"/>
      <c r="I82" s="137"/>
      <c r="J82" s="136"/>
      <c r="K82" s="130"/>
      <c r="L82" s="137"/>
      <c r="M82" s="136"/>
      <c r="N82" s="130"/>
      <c r="O82" s="196">
        <f>+ROUND(+F82+I82+L82,0)</f>
        <v>0</v>
      </c>
      <c r="P82" s="219">
        <f>+ROUND(+G82+J82+M82,0)</f>
        <v>0</v>
      </c>
    </row>
    <row r="83" spans="1:16" ht="16.5" thickBot="1" x14ac:dyDescent="0.3">
      <c r="A83" s="7"/>
      <c r="B83" s="123" t="s">
        <v>136</v>
      </c>
      <c r="C83" s="59"/>
      <c r="D83" s="60"/>
      <c r="E83" s="7"/>
      <c r="F83" s="174">
        <f>+ROUND(F81+F82,0)</f>
        <v>10722766</v>
      </c>
      <c r="G83" s="173">
        <f>+ROUND(G81+G82,0)</f>
        <v>12317175</v>
      </c>
      <c r="H83" s="7"/>
      <c r="I83" s="174">
        <f>+ROUND(I81+I82,0)</f>
        <v>580976</v>
      </c>
      <c r="J83" s="173">
        <f>+ROUND(J81+J82,0)</f>
        <v>0</v>
      </c>
      <c r="K83" s="130"/>
      <c r="L83" s="174">
        <f>+ROUND(L81+L82,0)</f>
        <v>0</v>
      </c>
      <c r="M83" s="173">
        <f>+ROUND(M81+M82,0)</f>
        <v>0</v>
      </c>
      <c r="N83" s="130"/>
      <c r="O83" s="221">
        <f>+ROUND(O81+O82,0)</f>
        <v>11303742</v>
      </c>
      <c r="P83" s="222">
        <f>+ROUND(P81+P82,0)</f>
        <v>12317175</v>
      </c>
    </row>
    <row r="84" spans="1:16" ht="16.5" thickBot="1" x14ac:dyDescent="0.3">
      <c r="A84" s="7"/>
      <c r="B84" s="392">
        <f>+IF(+OR(F84&lt;&gt;0,G84&lt;&gt;0,I84&lt;&gt;0,J84&lt;&gt;0,L84&lt;&gt;0,M84&lt;&gt;0,O84&lt;&gt;0,P84&lt;&gt;0),"Контрола: дефицит/излишък = финансиране с обратен знак (Г. + Д. = 0)",0)</f>
        <v>0</v>
      </c>
      <c r="C84" s="393"/>
      <c r="D84" s="394"/>
      <c r="E84" s="7"/>
      <c r="F84" s="271">
        <f>+ROUND(F85,0)+ROUND(F86,0)</f>
        <v>0</v>
      </c>
      <c r="G84" s="272">
        <f>+ROUND(G85,0)+ROUND(G86,0)</f>
        <v>0</v>
      </c>
      <c r="H84" s="46"/>
      <c r="I84" s="271">
        <f>+ROUND(I85,0)+ROUND(I86,0)</f>
        <v>0</v>
      </c>
      <c r="J84" s="272">
        <f>+ROUND(J85,0)+ROUND(J86,0)</f>
        <v>0</v>
      </c>
      <c r="K84" s="274"/>
      <c r="L84" s="271">
        <f>+ROUND(L85,0)+ROUND(L86,0)</f>
        <v>0</v>
      </c>
      <c r="M84" s="272">
        <f>+ROUND(M85,0)+ROUND(M86,0)</f>
        <v>0</v>
      </c>
      <c r="N84" s="274"/>
      <c r="O84" s="277">
        <f>+ROUND(O85,0)+ROUND(O86,0)</f>
        <v>0</v>
      </c>
      <c r="P84" s="278">
        <f>+ROUND(P85,0)+ROUND(P86,0)</f>
        <v>0</v>
      </c>
    </row>
    <row r="85" spans="1:16" ht="19.5" thickTop="1" x14ac:dyDescent="0.3">
      <c r="A85" s="7"/>
      <c r="B85" s="127" t="s">
        <v>137</v>
      </c>
      <c r="C85" s="55"/>
      <c r="D85" s="56"/>
      <c r="E85" s="7"/>
      <c r="F85" s="180">
        <f>+ROUND(F50,0)-ROUND(F79,0)+ROUND(F83,0)</f>
        <v>665791</v>
      </c>
      <c r="G85" s="179">
        <f>+ROUND(G50,0)-ROUND(G79,0)+ROUND(G83,0)</f>
        <v>336111</v>
      </c>
      <c r="H85" s="7"/>
      <c r="I85" s="180">
        <f>+ROUND(I50,0)-ROUND(I79,0)+ROUND(I83,0)</f>
        <v>446933</v>
      </c>
      <c r="J85" s="179">
        <f>+ROUND(J50,0)-ROUND(J79,0)+ROUND(J83,0)</f>
        <v>0</v>
      </c>
      <c r="K85" s="130"/>
      <c r="L85" s="180">
        <f>+ROUND(L50,0)-ROUND(L79,0)+ROUND(L83,0)</f>
        <v>0</v>
      </c>
      <c r="M85" s="179">
        <f>+ROUND(M50,0)-ROUND(M79,0)+ROUND(M83,0)</f>
        <v>0</v>
      </c>
      <c r="N85" s="130"/>
      <c r="O85" s="223">
        <f>+ROUND(O50,0)-ROUND(O79,0)+ROUND(O83,0)</f>
        <v>1112724</v>
      </c>
      <c r="P85" s="224">
        <f>+ROUND(P50,0)-ROUND(P79,0)+ROUND(P83,0)</f>
        <v>336111</v>
      </c>
    </row>
    <row r="86" spans="1:16" ht="19.5" thickBot="1" x14ac:dyDescent="0.35">
      <c r="A86" s="7"/>
      <c r="B86" s="128" t="s">
        <v>75</v>
      </c>
      <c r="C86" s="57"/>
      <c r="D86" s="58"/>
      <c r="E86" s="7"/>
      <c r="F86" s="182">
        <f>+ROUND(F103,0)+ROUND(F122,0)+ROUND(F129,0)-ROUND(F134,0)</f>
        <v>-665791</v>
      </c>
      <c r="G86" s="181">
        <f>+ROUND(G103,0)+ROUND(G122,0)+ROUND(G129,0)-ROUND(G134,0)</f>
        <v>-336111</v>
      </c>
      <c r="H86" s="7"/>
      <c r="I86" s="182">
        <f>+ROUND(I103,0)+ROUND(I122,0)+ROUND(I129,0)-ROUND(I134,0)</f>
        <v>-446933</v>
      </c>
      <c r="J86" s="181">
        <f>+ROUND(J103,0)+ROUND(J122,0)+ROUND(J129,0)-ROUND(J134,0)</f>
        <v>0</v>
      </c>
      <c r="K86" s="130"/>
      <c r="L86" s="182">
        <f>+ROUND(L103,0)+ROUND(L122,0)+ROUND(L129,0)-ROUND(L134,0)</f>
        <v>0</v>
      </c>
      <c r="M86" s="181">
        <f>+ROUND(M103,0)+ROUND(M122,0)+ROUND(M129,0)-ROUND(M134,0)</f>
        <v>0</v>
      </c>
      <c r="N86" s="130"/>
      <c r="O86" s="225">
        <f>+ROUND(O103,0)+ROUND(O122,0)+ROUND(O129,0)-ROUND(O134,0)</f>
        <v>-1112724</v>
      </c>
      <c r="P86" s="226">
        <f>+ROUND(P103,0)+ROUND(P122,0)+ROUND(P129,0)-ROUND(P134,0)</f>
        <v>-336111</v>
      </c>
    </row>
    <row r="87" spans="1:16" ht="16.5" thickTop="1" x14ac:dyDescent="0.25">
      <c r="A87" s="7"/>
      <c r="B87" s="109" t="s">
        <v>65</v>
      </c>
      <c r="C87" s="53"/>
      <c r="D87" s="54"/>
      <c r="E87" s="7"/>
      <c r="F87" s="140"/>
      <c r="G87" s="129"/>
      <c r="H87" s="7"/>
      <c r="I87" s="140"/>
      <c r="J87" s="129"/>
      <c r="K87" s="130"/>
      <c r="L87" s="140"/>
      <c r="M87" s="129"/>
      <c r="N87" s="130"/>
      <c r="O87" s="199"/>
      <c r="P87" s="192"/>
    </row>
    <row r="88" spans="1:16" ht="15.75" x14ac:dyDescent="0.25">
      <c r="A88" s="7"/>
      <c r="B88" s="110" t="s">
        <v>70</v>
      </c>
      <c r="C88" s="67"/>
      <c r="D88" s="68"/>
      <c r="E88" s="7"/>
      <c r="F88" s="159"/>
      <c r="G88" s="158"/>
      <c r="H88" s="7"/>
      <c r="I88" s="159"/>
      <c r="J88" s="158"/>
      <c r="K88" s="130"/>
      <c r="L88" s="159"/>
      <c r="M88" s="158"/>
      <c r="N88" s="130"/>
      <c r="O88" s="200"/>
      <c r="P88" s="213"/>
    </row>
    <row r="89" spans="1:16" ht="15.75" x14ac:dyDescent="0.25">
      <c r="A89" s="7"/>
      <c r="B89" s="107" t="s">
        <v>71</v>
      </c>
      <c r="C89" s="69"/>
      <c r="D89" s="70"/>
      <c r="E89" s="7"/>
      <c r="F89" s="135"/>
      <c r="G89" s="134"/>
      <c r="H89" s="7"/>
      <c r="I89" s="135"/>
      <c r="J89" s="134"/>
      <c r="K89" s="130"/>
      <c r="L89" s="135"/>
      <c r="M89" s="134"/>
      <c r="N89" s="130"/>
      <c r="O89" s="195">
        <f>+ROUND(+F89+I89+L89,0)</f>
        <v>0</v>
      </c>
      <c r="P89" s="240">
        <f>+ROUND(+G89+J89+M89,0)</f>
        <v>0</v>
      </c>
    </row>
    <row r="90" spans="1:16" ht="15.75" x14ac:dyDescent="0.25">
      <c r="A90" s="7"/>
      <c r="B90" s="108" t="s">
        <v>131</v>
      </c>
      <c r="C90" s="71"/>
      <c r="D90" s="72"/>
      <c r="E90" s="7"/>
      <c r="F90" s="137"/>
      <c r="G90" s="136"/>
      <c r="H90" s="7"/>
      <c r="I90" s="137"/>
      <c r="J90" s="136"/>
      <c r="K90" s="130"/>
      <c r="L90" s="137"/>
      <c r="M90" s="136"/>
      <c r="N90" s="130"/>
      <c r="O90" s="196">
        <f>+ROUND(+F90+I90+L90,0)</f>
        <v>0</v>
      </c>
      <c r="P90" s="219">
        <f>+ROUND(+G90+J90+M90,0)</f>
        <v>0</v>
      </c>
    </row>
    <row r="91" spans="1:16" ht="15.75" x14ac:dyDescent="0.25">
      <c r="A91" s="7"/>
      <c r="B91" s="267" t="s">
        <v>138</v>
      </c>
      <c r="C91" s="62"/>
      <c r="D91" s="63"/>
      <c r="E91" s="7"/>
      <c r="F91" s="139">
        <f>+ROUND(+SUM(F89:F90),0)</f>
        <v>0</v>
      </c>
      <c r="G91" s="138">
        <f>+ROUND(+SUM(G89:G90),0)</f>
        <v>0</v>
      </c>
      <c r="H91" s="7"/>
      <c r="I91" s="139">
        <f>+ROUND(+SUM(I89:I90),0)</f>
        <v>0</v>
      </c>
      <c r="J91" s="138">
        <f>+ROUND(+SUM(J89:J90),0)</f>
        <v>0</v>
      </c>
      <c r="K91" s="130"/>
      <c r="L91" s="139">
        <f>+ROUND(+SUM(L89:L90),0)</f>
        <v>0</v>
      </c>
      <c r="M91" s="138">
        <f>+ROUND(+SUM(M89:M90),0)</f>
        <v>0</v>
      </c>
      <c r="N91" s="130"/>
      <c r="O91" s="197">
        <f>+ROUND(+SUM(O89:O90),0)</f>
        <v>0</v>
      </c>
      <c r="P91" s="198">
        <f>+ROUND(+SUM(P89:P90),0)</f>
        <v>0</v>
      </c>
    </row>
    <row r="92" spans="1:16" ht="15.75" x14ac:dyDescent="0.25">
      <c r="A92" s="7"/>
      <c r="B92" s="109" t="s">
        <v>56</v>
      </c>
      <c r="C92" s="38"/>
      <c r="D92" s="42"/>
      <c r="E92" s="7"/>
      <c r="F92" s="140"/>
      <c r="G92" s="129"/>
      <c r="H92" s="7"/>
      <c r="I92" s="140"/>
      <c r="J92" s="129"/>
      <c r="K92" s="130"/>
      <c r="L92" s="140"/>
      <c r="M92" s="129"/>
      <c r="N92" s="130"/>
      <c r="O92" s="199"/>
      <c r="P92" s="192"/>
    </row>
    <row r="93" spans="1:16" ht="15.75" x14ac:dyDescent="0.25">
      <c r="A93" s="7"/>
      <c r="B93" s="112" t="s">
        <v>59</v>
      </c>
      <c r="C93" s="73"/>
      <c r="D93" s="74"/>
      <c r="E93" s="7"/>
      <c r="F93" s="133"/>
      <c r="G93" s="132"/>
      <c r="H93" s="7"/>
      <c r="I93" s="133"/>
      <c r="J93" s="132"/>
      <c r="K93" s="130"/>
      <c r="L93" s="133"/>
      <c r="M93" s="132"/>
      <c r="N93" s="130"/>
      <c r="O93" s="200">
        <f t="shared" ref="O93:P96" si="6">+ROUND(+F93+I93+L93,0)</f>
        <v>0</v>
      </c>
      <c r="P93" s="213">
        <f t="shared" si="6"/>
        <v>0</v>
      </c>
    </row>
    <row r="94" spans="1:16" ht="15.75" x14ac:dyDescent="0.25">
      <c r="A94" s="7"/>
      <c r="B94" s="265" t="s">
        <v>72</v>
      </c>
      <c r="C94" s="69"/>
      <c r="D94" s="70"/>
      <c r="E94" s="7"/>
      <c r="F94" s="137"/>
      <c r="G94" s="136"/>
      <c r="H94" s="7"/>
      <c r="I94" s="137"/>
      <c r="J94" s="136"/>
      <c r="K94" s="130"/>
      <c r="L94" s="137"/>
      <c r="M94" s="136"/>
      <c r="N94" s="130"/>
      <c r="O94" s="196">
        <f t="shared" si="6"/>
        <v>0</v>
      </c>
      <c r="P94" s="219">
        <f t="shared" si="6"/>
        <v>0</v>
      </c>
    </row>
    <row r="95" spans="1:16" ht="15.75" x14ac:dyDescent="0.25">
      <c r="A95" s="7"/>
      <c r="B95" s="107" t="s">
        <v>144</v>
      </c>
      <c r="C95" s="69"/>
      <c r="D95" s="70"/>
      <c r="E95" s="7"/>
      <c r="F95" s="135"/>
      <c r="G95" s="134"/>
      <c r="H95" s="7"/>
      <c r="I95" s="135"/>
      <c r="J95" s="134"/>
      <c r="K95" s="130"/>
      <c r="L95" s="135"/>
      <c r="M95" s="134"/>
      <c r="N95" s="130"/>
      <c r="O95" s="195">
        <f t="shared" si="6"/>
        <v>0</v>
      </c>
      <c r="P95" s="240">
        <f t="shared" si="6"/>
        <v>0</v>
      </c>
    </row>
    <row r="96" spans="1:16" ht="15.75" x14ac:dyDescent="0.25">
      <c r="A96" s="7"/>
      <c r="B96" s="124" t="s">
        <v>90</v>
      </c>
      <c r="C96" s="102"/>
      <c r="D96" s="103"/>
      <c r="E96" s="7"/>
      <c r="F96" s="163"/>
      <c r="G96" s="162"/>
      <c r="H96" s="7"/>
      <c r="I96" s="163"/>
      <c r="J96" s="162"/>
      <c r="K96" s="130"/>
      <c r="L96" s="163"/>
      <c r="M96" s="162"/>
      <c r="N96" s="130"/>
      <c r="O96" s="201">
        <f t="shared" si="6"/>
        <v>0</v>
      </c>
      <c r="P96" s="194">
        <f t="shared" si="6"/>
        <v>0</v>
      </c>
    </row>
    <row r="97" spans="1:16" ht="15.75" x14ac:dyDescent="0.25">
      <c r="A97" s="7"/>
      <c r="B97" s="267" t="s">
        <v>139</v>
      </c>
      <c r="C97" s="62"/>
      <c r="D97" s="63"/>
      <c r="E97" s="7"/>
      <c r="F97" s="139">
        <f>+ROUND(+SUM(F93:F96),0)</f>
        <v>0</v>
      </c>
      <c r="G97" s="138">
        <f>+ROUND(+SUM(G93:G96),0)</f>
        <v>0</v>
      </c>
      <c r="H97" s="7"/>
      <c r="I97" s="139">
        <f>+ROUND(+SUM(I93:I96),0)</f>
        <v>0</v>
      </c>
      <c r="J97" s="138">
        <f>+ROUND(+SUM(J93:J96),0)</f>
        <v>0</v>
      </c>
      <c r="K97" s="130"/>
      <c r="L97" s="139">
        <f>+ROUND(+SUM(L93:L96),0)</f>
        <v>0</v>
      </c>
      <c r="M97" s="138">
        <f>+ROUND(+SUM(M93:M96),0)</f>
        <v>0</v>
      </c>
      <c r="N97" s="130"/>
      <c r="O97" s="197">
        <f>+ROUND(+SUM(O93:O96),0)</f>
        <v>0</v>
      </c>
      <c r="P97" s="198">
        <f>+ROUND(+SUM(P93:P96),0)</f>
        <v>0</v>
      </c>
    </row>
    <row r="98" spans="1:16" ht="15.75" x14ac:dyDescent="0.25">
      <c r="A98" s="7"/>
      <c r="B98" s="111" t="s">
        <v>57</v>
      </c>
      <c r="C98" s="38"/>
      <c r="D98" s="42"/>
      <c r="E98" s="7"/>
      <c r="F98" s="140"/>
      <c r="G98" s="129"/>
      <c r="H98" s="7"/>
      <c r="I98" s="140"/>
      <c r="J98" s="129"/>
      <c r="K98" s="130"/>
      <c r="L98" s="140"/>
      <c r="M98" s="129"/>
      <c r="N98" s="130"/>
      <c r="O98" s="199"/>
      <c r="P98" s="192"/>
    </row>
    <row r="99" spans="1:16" ht="15.75" x14ac:dyDescent="0.25">
      <c r="A99" s="7"/>
      <c r="B99" s="112" t="s">
        <v>73</v>
      </c>
      <c r="C99" s="73"/>
      <c r="D99" s="74"/>
      <c r="E99" s="7"/>
      <c r="F99" s="133"/>
      <c r="G99" s="132"/>
      <c r="H99" s="7"/>
      <c r="I99" s="133"/>
      <c r="J99" s="132"/>
      <c r="K99" s="130"/>
      <c r="L99" s="133"/>
      <c r="M99" s="132"/>
      <c r="N99" s="130"/>
      <c r="O99" s="200">
        <f>+ROUND(+F99+I99+L99,0)</f>
        <v>0</v>
      </c>
      <c r="P99" s="213">
        <f>+ROUND(+G99+J99+M99,0)</f>
        <v>0</v>
      </c>
    </row>
    <row r="100" spans="1:16" ht="15.75" x14ac:dyDescent="0.25">
      <c r="A100" s="7"/>
      <c r="B100" s="108" t="s">
        <v>58</v>
      </c>
      <c r="C100" s="71"/>
      <c r="D100" s="72"/>
      <c r="E100" s="7"/>
      <c r="F100" s="137"/>
      <c r="G100" s="136">
        <v>1277</v>
      </c>
      <c r="H100" s="7"/>
      <c r="I100" s="137"/>
      <c r="J100" s="136"/>
      <c r="K100" s="130"/>
      <c r="L100" s="137"/>
      <c r="M100" s="136"/>
      <c r="N100" s="130"/>
      <c r="O100" s="196">
        <f>+ROUND(+F100+I100+L100,0)</f>
        <v>0</v>
      </c>
      <c r="P100" s="219">
        <f>+ROUND(+G100+J100+M100,0)</f>
        <v>1277</v>
      </c>
    </row>
    <row r="101" spans="1:16" ht="15.75" x14ac:dyDescent="0.25">
      <c r="A101" s="7"/>
      <c r="B101" s="61" t="s">
        <v>98</v>
      </c>
      <c r="C101" s="62"/>
      <c r="D101" s="63"/>
      <c r="E101" s="7"/>
      <c r="F101" s="139">
        <f>+ROUND(+SUM(F99:F100),0)</f>
        <v>0</v>
      </c>
      <c r="G101" s="138">
        <f>+ROUND(+SUM(G99:G100),0)</f>
        <v>1277</v>
      </c>
      <c r="H101" s="7"/>
      <c r="I101" s="139">
        <f>+ROUND(+SUM(I99:I100),0)</f>
        <v>0</v>
      </c>
      <c r="J101" s="138">
        <f>+ROUND(+SUM(J99:J100),0)</f>
        <v>0</v>
      </c>
      <c r="K101" s="130"/>
      <c r="L101" s="139">
        <f>+ROUND(+SUM(L99:L100),0)</f>
        <v>0</v>
      </c>
      <c r="M101" s="138">
        <f>+ROUND(+SUM(M99:M100),0)</f>
        <v>0</v>
      </c>
      <c r="N101" s="130"/>
      <c r="O101" s="197">
        <f>+ROUND(+SUM(O99:O100),0)</f>
        <v>0</v>
      </c>
      <c r="P101" s="198">
        <f>+ROUND(+SUM(P99:P100),0)</f>
        <v>1277</v>
      </c>
    </row>
    <row r="102" spans="1:16" ht="15.75" x14ac:dyDescent="0.25">
      <c r="A102" s="7"/>
      <c r="B102" s="97"/>
      <c r="C102" s="76"/>
      <c r="D102" s="77"/>
      <c r="E102" s="7"/>
      <c r="F102" s="159"/>
      <c r="G102" s="158"/>
      <c r="H102" s="7"/>
      <c r="I102" s="159"/>
      <c r="J102" s="158"/>
      <c r="K102" s="130"/>
      <c r="L102" s="159"/>
      <c r="M102" s="158"/>
      <c r="N102" s="130"/>
      <c r="O102" s="200"/>
      <c r="P102" s="213"/>
    </row>
    <row r="103" spans="1:16" ht="16.5" thickBot="1" x14ac:dyDescent="0.3">
      <c r="A103" s="7"/>
      <c r="B103" s="120" t="s">
        <v>67</v>
      </c>
      <c r="C103" s="98"/>
      <c r="D103" s="99"/>
      <c r="E103" s="7"/>
      <c r="F103" s="161">
        <f>+ROUND(F91+F97+F101,0)</f>
        <v>0</v>
      </c>
      <c r="G103" s="160">
        <f>+ROUND(G91+G97+G101,0)</f>
        <v>1277</v>
      </c>
      <c r="H103" s="7"/>
      <c r="I103" s="161">
        <f>+ROUND(I91+I97+I101,0)</f>
        <v>0</v>
      </c>
      <c r="J103" s="160">
        <f>+ROUND(J91+J97+J101,0)</f>
        <v>0</v>
      </c>
      <c r="K103" s="130"/>
      <c r="L103" s="161">
        <f>+ROUND(L91+L97+L101,0)</f>
        <v>0</v>
      </c>
      <c r="M103" s="160">
        <f>+ROUND(M91+M97+M101,0)</f>
        <v>0</v>
      </c>
      <c r="N103" s="130"/>
      <c r="O103" s="214">
        <f>+ROUND(O91+O97+O101,0)</f>
        <v>0</v>
      </c>
      <c r="P103" s="215">
        <f>+ROUND(P91+P97+P101,0)</f>
        <v>1277</v>
      </c>
    </row>
    <row r="104" spans="1:16" ht="15.75" x14ac:dyDescent="0.25">
      <c r="A104" s="7"/>
      <c r="B104" s="109" t="s">
        <v>66</v>
      </c>
      <c r="C104" s="53"/>
      <c r="D104" s="54"/>
      <c r="E104" s="7"/>
      <c r="F104" s="141"/>
      <c r="G104" s="131"/>
      <c r="H104" s="7"/>
      <c r="I104" s="141"/>
      <c r="J104" s="131"/>
      <c r="K104" s="130"/>
      <c r="L104" s="141"/>
      <c r="M104" s="131"/>
      <c r="N104" s="130"/>
      <c r="O104" s="201"/>
      <c r="P104" s="194"/>
    </row>
    <row r="105" spans="1:16" ht="15.75" x14ac:dyDescent="0.25">
      <c r="A105" s="7"/>
      <c r="B105" s="110" t="s">
        <v>49</v>
      </c>
      <c r="C105" s="67"/>
      <c r="D105" s="68"/>
      <c r="E105" s="7"/>
      <c r="F105" s="159"/>
      <c r="G105" s="158"/>
      <c r="H105" s="7"/>
      <c r="I105" s="159"/>
      <c r="J105" s="158"/>
      <c r="K105" s="130"/>
      <c r="L105" s="159"/>
      <c r="M105" s="158"/>
      <c r="N105" s="130"/>
      <c r="O105" s="200"/>
      <c r="P105" s="213"/>
    </row>
    <row r="106" spans="1:16" ht="15.75" x14ac:dyDescent="0.25">
      <c r="A106" s="7"/>
      <c r="B106" s="107" t="s">
        <v>60</v>
      </c>
      <c r="C106" s="69"/>
      <c r="D106" s="70"/>
      <c r="E106" s="7"/>
      <c r="F106" s="135"/>
      <c r="G106" s="134"/>
      <c r="H106" s="7"/>
      <c r="I106" s="135"/>
      <c r="J106" s="134"/>
      <c r="K106" s="130"/>
      <c r="L106" s="135"/>
      <c r="M106" s="134"/>
      <c r="N106" s="130"/>
      <c r="O106" s="195">
        <f>+ROUND(+F106+I106+L106,0)</f>
        <v>0</v>
      </c>
      <c r="P106" s="240">
        <f>+ROUND(+G106+J106+M106,0)</f>
        <v>0</v>
      </c>
    </row>
    <row r="107" spans="1:16" ht="15.75" x14ac:dyDescent="0.25">
      <c r="A107" s="7"/>
      <c r="B107" s="108" t="s">
        <v>61</v>
      </c>
      <c r="C107" s="71"/>
      <c r="D107" s="72"/>
      <c r="E107" s="7"/>
      <c r="F107" s="137"/>
      <c r="G107" s="136"/>
      <c r="H107" s="7"/>
      <c r="I107" s="137"/>
      <c r="J107" s="136"/>
      <c r="K107" s="130"/>
      <c r="L107" s="137"/>
      <c r="M107" s="136"/>
      <c r="N107" s="130"/>
      <c r="O107" s="196">
        <f>+ROUND(+F107+I107+L107,0)</f>
        <v>0</v>
      </c>
      <c r="P107" s="219">
        <f>+ROUND(+G107+J107+M107,0)</f>
        <v>0</v>
      </c>
    </row>
    <row r="108" spans="1:16" ht="15.75" x14ac:dyDescent="0.25">
      <c r="A108" s="7"/>
      <c r="B108" s="64" t="s">
        <v>99</v>
      </c>
      <c r="C108" s="65"/>
      <c r="D108" s="66"/>
      <c r="E108" s="7"/>
      <c r="F108" s="165">
        <f>+ROUND(+SUM(F106:F107),0)</f>
        <v>0</v>
      </c>
      <c r="G108" s="164">
        <f>+ROUND(+SUM(G106:G107),0)</f>
        <v>0</v>
      </c>
      <c r="H108" s="7"/>
      <c r="I108" s="165">
        <f>+ROUND(+SUM(I106:I107),0)</f>
        <v>0</v>
      </c>
      <c r="J108" s="164">
        <f>+ROUND(+SUM(J106:J107),0)</f>
        <v>0</v>
      </c>
      <c r="K108" s="130"/>
      <c r="L108" s="165">
        <f>+ROUND(+SUM(L106:L107),0)</f>
        <v>0</v>
      </c>
      <c r="M108" s="164">
        <f>+ROUND(+SUM(M106:M107),0)</f>
        <v>0</v>
      </c>
      <c r="N108" s="130"/>
      <c r="O108" s="216">
        <f>+ROUND(+SUM(O106:O107),0)</f>
        <v>0</v>
      </c>
      <c r="P108" s="217">
        <f>+ROUND(+SUM(P106:P107),0)</f>
        <v>0</v>
      </c>
    </row>
    <row r="109" spans="1:16" ht="15.75" x14ac:dyDescent="0.25">
      <c r="A109" s="7"/>
      <c r="B109" s="111" t="s">
        <v>53</v>
      </c>
      <c r="C109" s="38"/>
      <c r="D109" s="42"/>
      <c r="E109" s="7"/>
      <c r="F109" s="140"/>
      <c r="G109" s="129"/>
      <c r="H109" s="7"/>
      <c r="I109" s="140"/>
      <c r="J109" s="129"/>
      <c r="K109" s="130"/>
      <c r="L109" s="140"/>
      <c r="M109" s="129"/>
      <c r="N109" s="130"/>
      <c r="O109" s="199"/>
      <c r="P109" s="192"/>
    </row>
    <row r="110" spans="1:16" ht="15.75" x14ac:dyDescent="0.25">
      <c r="A110" s="7"/>
      <c r="B110" s="112" t="s">
        <v>62</v>
      </c>
      <c r="C110" s="73"/>
      <c r="D110" s="74"/>
      <c r="E110" s="7"/>
      <c r="F110" s="133"/>
      <c r="G110" s="132"/>
      <c r="H110" s="7"/>
      <c r="I110" s="133"/>
      <c r="J110" s="132"/>
      <c r="K110" s="130"/>
      <c r="L110" s="133"/>
      <c r="M110" s="132"/>
      <c r="N110" s="130"/>
      <c r="O110" s="200">
        <f>+ROUND(+F110+I110+L110,0)</f>
        <v>0</v>
      </c>
      <c r="P110" s="213">
        <f>+ROUND(+G110+J110+M110,0)</f>
        <v>0</v>
      </c>
    </row>
    <row r="111" spans="1:16" ht="15.75" x14ac:dyDescent="0.25">
      <c r="A111" s="7"/>
      <c r="B111" s="108" t="s">
        <v>110</v>
      </c>
      <c r="C111" s="71"/>
      <c r="D111" s="72"/>
      <c r="E111" s="7"/>
      <c r="F111" s="137"/>
      <c r="G111" s="136"/>
      <c r="H111" s="7"/>
      <c r="I111" s="137"/>
      <c r="J111" s="136"/>
      <c r="K111" s="130"/>
      <c r="L111" s="137"/>
      <c r="M111" s="136"/>
      <c r="N111" s="130"/>
      <c r="O111" s="196">
        <f>+ROUND(+F111+I111+L111,0)</f>
        <v>0</v>
      </c>
      <c r="P111" s="219">
        <f>+ROUND(+G111+J111+M111,0)</f>
        <v>0</v>
      </c>
    </row>
    <row r="112" spans="1:16" ht="15.75" x14ac:dyDescent="0.25">
      <c r="A112" s="7"/>
      <c r="B112" s="64" t="s">
        <v>100</v>
      </c>
      <c r="C112" s="65"/>
      <c r="D112" s="66"/>
      <c r="E112" s="7"/>
      <c r="F112" s="165">
        <f>+ROUND(+SUM(F110:F111),0)</f>
        <v>0</v>
      </c>
      <c r="G112" s="164">
        <f>+ROUND(+SUM(G110:G111),0)</f>
        <v>0</v>
      </c>
      <c r="H112" s="7"/>
      <c r="I112" s="165">
        <f>+ROUND(+SUM(I110:I111),0)</f>
        <v>0</v>
      </c>
      <c r="J112" s="164">
        <f>+ROUND(+SUM(J110:J111),0)</f>
        <v>0</v>
      </c>
      <c r="K112" s="130"/>
      <c r="L112" s="165">
        <f>+ROUND(+SUM(L110:L111),0)</f>
        <v>0</v>
      </c>
      <c r="M112" s="164">
        <f>+ROUND(+SUM(M110:M111),0)</f>
        <v>0</v>
      </c>
      <c r="N112" s="130"/>
      <c r="O112" s="216">
        <f>+ROUND(+SUM(O110:O111),0)</f>
        <v>0</v>
      </c>
      <c r="P112" s="217">
        <f>+ROUND(+SUM(P110:P111),0)</f>
        <v>0</v>
      </c>
    </row>
    <row r="113" spans="1:16" ht="15.75" x14ac:dyDescent="0.25">
      <c r="A113" s="7"/>
      <c r="B113" s="111" t="s">
        <v>50</v>
      </c>
      <c r="C113" s="38"/>
      <c r="D113" s="42"/>
      <c r="E113" s="7"/>
      <c r="F113" s="140"/>
      <c r="G113" s="129"/>
      <c r="H113" s="7"/>
      <c r="I113" s="140"/>
      <c r="J113" s="129"/>
      <c r="K113" s="130"/>
      <c r="L113" s="140"/>
      <c r="M113" s="129"/>
      <c r="N113" s="130"/>
      <c r="O113" s="199"/>
      <c r="P113" s="192"/>
    </row>
    <row r="114" spans="1:16" ht="15.75" x14ac:dyDescent="0.25">
      <c r="A114" s="7"/>
      <c r="B114" s="112" t="s">
        <v>63</v>
      </c>
      <c r="C114" s="73"/>
      <c r="D114" s="74"/>
      <c r="E114" s="7"/>
      <c r="F114" s="133"/>
      <c r="G114" s="132"/>
      <c r="H114" s="7"/>
      <c r="I114" s="133"/>
      <c r="J114" s="132"/>
      <c r="K114" s="130"/>
      <c r="L114" s="133"/>
      <c r="M114" s="132"/>
      <c r="N114" s="130"/>
      <c r="O114" s="200">
        <f>+ROUND(+F114+I114+L114,0)</f>
        <v>0</v>
      </c>
      <c r="P114" s="213">
        <f>+ROUND(+G114+J114+M114,0)</f>
        <v>0</v>
      </c>
    </row>
    <row r="115" spans="1:16" ht="15.75" x14ac:dyDescent="0.25">
      <c r="A115" s="7"/>
      <c r="B115" s="108" t="s">
        <v>64</v>
      </c>
      <c r="C115" s="71"/>
      <c r="D115" s="72"/>
      <c r="E115" s="7"/>
      <c r="F115" s="137"/>
      <c r="G115" s="136"/>
      <c r="H115" s="7"/>
      <c r="I115" s="137"/>
      <c r="J115" s="136"/>
      <c r="K115" s="130"/>
      <c r="L115" s="137"/>
      <c r="M115" s="136"/>
      <c r="N115" s="130"/>
      <c r="O115" s="196">
        <f>+ROUND(+F115+I115+L115,0)</f>
        <v>0</v>
      </c>
      <c r="P115" s="219">
        <f>+ROUND(+G115+J115+M115,0)</f>
        <v>0</v>
      </c>
    </row>
    <row r="116" spans="1:16" ht="15.75" x14ac:dyDescent="0.25">
      <c r="A116" s="7"/>
      <c r="B116" s="64" t="s">
        <v>101</v>
      </c>
      <c r="C116" s="65"/>
      <c r="D116" s="66"/>
      <c r="E116" s="7"/>
      <c r="F116" s="165">
        <f>+ROUND(+SUM(F114:F115),0)</f>
        <v>0</v>
      </c>
      <c r="G116" s="164">
        <f>+ROUND(+SUM(G114:G115),0)</f>
        <v>0</v>
      </c>
      <c r="H116" s="7"/>
      <c r="I116" s="165">
        <f>+ROUND(+SUM(I114:I115),0)</f>
        <v>0</v>
      </c>
      <c r="J116" s="164">
        <f>+ROUND(+SUM(J114:J115),0)</f>
        <v>0</v>
      </c>
      <c r="K116" s="130"/>
      <c r="L116" s="165">
        <f>+ROUND(+SUM(L114:L115),0)</f>
        <v>0</v>
      </c>
      <c r="M116" s="164">
        <f>+ROUND(+SUM(M114:M115),0)</f>
        <v>0</v>
      </c>
      <c r="N116" s="130"/>
      <c r="O116" s="216">
        <f>+ROUND(+SUM(O114:O115),0)</f>
        <v>0</v>
      </c>
      <c r="P116" s="217">
        <f>+ROUND(+SUM(P114:P115),0)</f>
        <v>0</v>
      </c>
    </row>
    <row r="117" spans="1:16" ht="15.75" x14ac:dyDescent="0.25">
      <c r="A117" s="7"/>
      <c r="B117" s="111" t="s">
        <v>54</v>
      </c>
      <c r="C117" s="38"/>
      <c r="D117" s="42"/>
      <c r="E117" s="7"/>
      <c r="F117" s="141"/>
      <c r="G117" s="131"/>
      <c r="H117" s="7"/>
      <c r="I117" s="141"/>
      <c r="J117" s="131"/>
      <c r="K117" s="130"/>
      <c r="L117" s="141"/>
      <c r="M117" s="131"/>
      <c r="N117" s="130"/>
      <c r="O117" s="201"/>
      <c r="P117" s="194"/>
    </row>
    <row r="118" spans="1:16" ht="15.75" x14ac:dyDescent="0.25">
      <c r="A118" s="7"/>
      <c r="B118" s="112" t="s">
        <v>79</v>
      </c>
      <c r="C118" s="73"/>
      <c r="D118" s="74"/>
      <c r="E118" s="7"/>
      <c r="F118" s="163">
        <v>1421</v>
      </c>
      <c r="G118" s="162">
        <v>-2437</v>
      </c>
      <c r="H118" s="7"/>
      <c r="I118" s="163"/>
      <c r="J118" s="162"/>
      <c r="K118" s="130"/>
      <c r="L118" s="163">
        <v>15556</v>
      </c>
      <c r="M118" s="162"/>
      <c r="N118" s="130"/>
      <c r="O118" s="201">
        <f>+ROUND(+F118+I118+L118,0)</f>
        <v>16977</v>
      </c>
      <c r="P118" s="194">
        <f>+ROUND(+G118+J118+M118,0)</f>
        <v>-2437</v>
      </c>
    </row>
    <row r="119" spans="1:16" ht="15.75" x14ac:dyDescent="0.25">
      <c r="A119" s="7"/>
      <c r="B119" s="108" t="s">
        <v>80</v>
      </c>
      <c r="C119" s="71"/>
      <c r="D119" s="72"/>
      <c r="E119" s="7"/>
      <c r="F119" s="137"/>
      <c r="G119" s="136"/>
      <c r="H119" s="7"/>
      <c r="I119" s="137"/>
      <c r="J119" s="136"/>
      <c r="K119" s="130"/>
      <c r="L119" s="137"/>
      <c r="M119" s="136"/>
      <c r="N119" s="130"/>
      <c r="O119" s="196">
        <f>+ROUND(+F119+I119+L119,0)</f>
        <v>0</v>
      </c>
      <c r="P119" s="219">
        <f>+ROUND(+G119+J119+M119,0)</f>
        <v>0</v>
      </c>
    </row>
    <row r="120" spans="1:16" ht="15.75" x14ac:dyDescent="0.25">
      <c r="A120" s="7"/>
      <c r="B120" s="64" t="s">
        <v>102</v>
      </c>
      <c r="C120" s="65"/>
      <c r="D120" s="66"/>
      <c r="E120" s="7"/>
      <c r="F120" s="165">
        <f>+ROUND(+SUM(F118:F119),0)</f>
        <v>1421</v>
      </c>
      <c r="G120" s="164">
        <f>+ROUND(+SUM(G118:G119),0)</f>
        <v>-2437</v>
      </c>
      <c r="H120" s="7"/>
      <c r="I120" s="165">
        <f>+ROUND(+SUM(I118:I119),0)</f>
        <v>0</v>
      </c>
      <c r="J120" s="164">
        <f>+ROUND(+SUM(J118:J119),0)</f>
        <v>0</v>
      </c>
      <c r="K120" s="130"/>
      <c r="L120" s="165">
        <f>+ROUND(+SUM(L118:L119),0)</f>
        <v>15556</v>
      </c>
      <c r="M120" s="164">
        <f>+ROUND(+SUM(M118:M119),0)</f>
        <v>0</v>
      </c>
      <c r="N120" s="130"/>
      <c r="O120" s="216">
        <f>+ROUND(+SUM(O118:O119),0)</f>
        <v>16977</v>
      </c>
      <c r="P120" s="217">
        <f>+ROUND(+SUM(P118:P119),0)</f>
        <v>-2437</v>
      </c>
    </row>
    <row r="121" spans="1:16" ht="15.75" x14ac:dyDescent="0.25">
      <c r="A121" s="7"/>
      <c r="B121" s="86"/>
      <c r="C121" s="87"/>
      <c r="D121" s="88"/>
      <c r="E121" s="7"/>
      <c r="F121" s="171"/>
      <c r="G121" s="170"/>
      <c r="H121" s="7"/>
      <c r="I121" s="171"/>
      <c r="J121" s="170"/>
      <c r="K121" s="130"/>
      <c r="L121" s="171"/>
      <c r="M121" s="170"/>
      <c r="N121" s="130"/>
      <c r="O121" s="196"/>
      <c r="P121" s="219"/>
    </row>
    <row r="122" spans="1:16" ht="16.5" thickBot="1" x14ac:dyDescent="0.3">
      <c r="A122" s="7"/>
      <c r="B122" s="122" t="s">
        <v>104</v>
      </c>
      <c r="C122" s="100"/>
      <c r="D122" s="101"/>
      <c r="E122" s="7"/>
      <c r="F122" s="172">
        <f>+ROUND(F108+F112+F116+F120,0)</f>
        <v>1421</v>
      </c>
      <c r="G122" s="175">
        <f>+ROUND(G108+G112+G116+G120,0)</f>
        <v>-2437</v>
      </c>
      <c r="H122" s="7"/>
      <c r="I122" s="172">
        <f>+ROUND(I108+I112+I116+I120,0)</f>
        <v>0</v>
      </c>
      <c r="J122" s="175">
        <f>+ROUND(J108+J112+J116+J120,0)</f>
        <v>0</v>
      </c>
      <c r="K122" s="130"/>
      <c r="L122" s="172">
        <f>+ROUND(L108+L112+L116+L120,0)</f>
        <v>15556</v>
      </c>
      <c r="M122" s="175">
        <f>+ROUND(M108+M112+M116+M120,0)</f>
        <v>0</v>
      </c>
      <c r="N122" s="130"/>
      <c r="O122" s="220">
        <f>+ROUND(O108+O112+O116+O120,0)</f>
        <v>16977</v>
      </c>
      <c r="P122" s="227">
        <f>+ROUND(P108+P112+P116+P120,0)</f>
        <v>-2437</v>
      </c>
    </row>
    <row r="123" spans="1:16" ht="15.75" x14ac:dyDescent="0.25">
      <c r="A123" s="7"/>
      <c r="B123" s="109" t="s">
        <v>77</v>
      </c>
      <c r="C123" s="53"/>
      <c r="D123" s="54"/>
      <c r="E123" s="7"/>
      <c r="F123" s="141"/>
      <c r="G123" s="131"/>
      <c r="H123" s="7"/>
      <c r="I123" s="141"/>
      <c r="J123" s="131"/>
      <c r="K123" s="130"/>
      <c r="L123" s="141"/>
      <c r="M123" s="131"/>
      <c r="N123" s="130"/>
      <c r="O123" s="201"/>
      <c r="P123" s="194"/>
    </row>
    <row r="124" spans="1:16" ht="15.75" x14ac:dyDescent="0.25">
      <c r="A124" s="7"/>
      <c r="B124" s="112" t="s">
        <v>52</v>
      </c>
      <c r="C124" s="73"/>
      <c r="D124" s="74"/>
      <c r="E124" s="7"/>
      <c r="F124" s="133"/>
      <c r="G124" s="132"/>
      <c r="H124" s="7"/>
      <c r="I124" s="133"/>
      <c r="J124" s="132"/>
      <c r="K124" s="130"/>
      <c r="L124" s="133"/>
      <c r="M124" s="132"/>
      <c r="N124" s="130"/>
      <c r="O124" s="200">
        <f t="shared" ref="O124:P128" si="7">+ROUND(+F124+I124+L124,0)</f>
        <v>0</v>
      </c>
      <c r="P124" s="213">
        <f t="shared" si="7"/>
        <v>0</v>
      </c>
    </row>
    <row r="125" spans="1:16" ht="15.75" x14ac:dyDescent="0.25">
      <c r="A125" s="7"/>
      <c r="B125" s="107" t="s">
        <v>78</v>
      </c>
      <c r="C125" s="69"/>
      <c r="D125" s="70"/>
      <c r="E125" s="7"/>
      <c r="F125" s="137">
        <v>437413</v>
      </c>
      <c r="G125" s="136">
        <v>388177</v>
      </c>
      <c r="H125" s="7"/>
      <c r="I125" s="137">
        <f>-406679-22891-7843</f>
        <v>-437413</v>
      </c>
      <c r="J125" s="136"/>
      <c r="K125" s="130"/>
      <c r="L125" s="137"/>
      <c r="M125" s="136"/>
      <c r="N125" s="130"/>
      <c r="O125" s="196">
        <f t="shared" si="7"/>
        <v>0</v>
      </c>
      <c r="P125" s="219">
        <f t="shared" si="7"/>
        <v>388177</v>
      </c>
    </row>
    <row r="126" spans="1:16" ht="15.75" x14ac:dyDescent="0.25">
      <c r="A126" s="7"/>
      <c r="B126" s="107" t="s">
        <v>108</v>
      </c>
      <c r="C126" s="69"/>
      <c r="D126" s="70"/>
      <c r="E126" s="7"/>
      <c r="F126" s="137">
        <f>70925-7070</f>
        <v>63855</v>
      </c>
      <c r="G126" s="136">
        <v>4699</v>
      </c>
      <c r="H126" s="7"/>
      <c r="I126" s="137">
        <f>-2595-6324-601</f>
        <v>-9520</v>
      </c>
      <c r="J126" s="136"/>
      <c r="K126" s="130"/>
      <c r="L126" s="137"/>
      <c r="M126" s="136"/>
      <c r="N126" s="130"/>
      <c r="O126" s="196">
        <f t="shared" si="7"/>
        <v>54335</v>
      </c>
      <c r="P126" s="219">
        <f t="shared" si="7"/>
        <v>4699</v>
      </c>
    </row>
    <row r="127" spans="1:16" ht="15.75" x14ac:dyDescent="0.25">
      <c r="A127" s="7"/>
      <c r="B127" s="301" t="s">
        <v>145</v>
      </c>
      <c r="C127" s="299"/>
      <c r="D127" s="300"/>
      <c r="E127" s="7"/>
      <c r="F127" s="310"/>
      <c r="G127" s="311"/>
      <c r="H127" s="7"/>
      <c r="I127" s="308"/>
      <c r="J127" s="309"/>
      <c r="K127" s="130"/>
      <c r="L127" s="308"/>
      <c r="M127" s="309"/>
      <c r="N127" s="130"/>
      <c r="O127" s="306"/>
      <c r="P127" s="307"/>
    </row>
    <row r="128" spans="1:16" ht="15.75" x14ac:dyDescent="0.25">
      <c r="A128" s="7"/>
      <c r="B128" s="125" t="s">
        <v>81</v>
      </c>
      <c r="C128" s="91"/>
      <c r="D128" s="92"/>
      <c r="E128" s="7"/>
      <c r="F128" s="302"/>
      <c r="G128" s="303"/>
      <c r="H128" s="7"/>
      <c r="I128" s="302"/>
      <c r="J128" s="303"/>
      <c r="K128" s="130"/>
      <c r="L128" s="302"/>
      <c r="M128" s="303"/>
      <c r="N128" s="130"/>
      <c r="O128" s="304">
        <f t="shared" si="7"/>
        <v>0</v>
      </c>
      <c r="P128" s="305">
        <f t="shared" si="7"/>
        <v>0</v>
      </c>
    </row>
    <row r="129" spans="1:16" ht="16.5" thickBot="1" x14ac:dyDescent="0.3">
      <c r="A129" s="7"/>
      <c r="B129" s="123" t="s">
        <v>111</v>
      </c>
      <c r="C129" s="59"/>
      <c r="D129" s="60"/>
      <c r="E129" s="7"/>
      <c r="F129" s="174">
        <f>+ROUND(+SUM(F124,F125,F126,F128),0)</f>
        <v>501268</v>
      </c>
      <c r="G129" s="173">
        <f>+ROUND(+SUM(G124,G125,G126,G128),0)</f>
        <v>392876</v>
      </c>
      <c r="H129" s="7"/>
      <c r="I129" s="174">
        <f>+ROUND(+SUM(I124,I125,I126,I128),0)</f>
        <v>-446933</v>
      </c>
      <c r="J129" s="173">
        <f>+ROUND(+SUM(J124,J125,J126,J128),0)</f>
        <v>0</v>
      </c>
      <c r="K129" s="130"/>
      <c r="L129" s="174">
        <f>+ROUND(+SUM(L124,L125,L126,L128),0)</f>
        <v>0</v>
      </c>
      <c r="M129" s="173">
        <f>+ROUND(+SUM(M124,M125,M126,M128),0)</f>
        <v>0</v>
      </c>
      <c r="N129" s="130"/>
      <c r="O129" s="221">
        <f>+ROUND(+SUM(O124,O125,O126,O128),0)</f>
        <v>54335</v>
      </c>
      <c r="P129" s="222">
        <f>+ROUND(+SUM(P124,P125,P126,P128),0)</f>
        <v>392876</v>
      </c>
    </row>
    <row r="130" spans="1:16" ht="15.75" x14ac:dyDescent="0.25">
      <c r="A130" s="7"/>
      <c r="B130" s="109" t="s">
        <v>151</v>
      </c>
      <c r="C130" s="53"/>
      <c r="D130" s="54"/>
      <c r="E130" s="7"/>
      <c r="F130" s="141"/>
      <c r="G130" s="131"/>
      <c r="H130" s="7"/>
      <c r="I130" s="141"/>
      <c r="J130" s="131"/>
      <c r="K130" s="130"/>
      <c r="L130" s="141"/>
      <c r="M130" s="131"/>
      <c r="N130" s="130"/>
      <c r="O130" s="201"/>
      <c r="P130" s="194"/>
    </row>
    <row r="131" spans="1:16" ht="15.75" x14ac:dyDescent="0.25">
      <c r="A131" s="7"/>
      <c r="B131" s="112" t="s">
        <v>69</v>
      </c>
      <c r="C131" s="73"/>
      <c r="D131" s="74"/>
      <c r="E131" s="7"/>
      <c r="F131" s="133">
        <f>3327413+4703833</f>
        <v>8031246</v>
      </c>
      <c r="G131" s="132">
        <v>7303419</v>
      </c>
      <c r="H131" s="7"/>
      <c r="I131" s="133"/>
      <c r="J131" s="132"/>
      <c r="K131" s="130"/>
      <c r="L131" s="133">
        <v>45261</v>
      </c>
      <c r="M131" s="132"/>
      <c r="N131" s="130"/>
      <c r="O131" s="200">
        <f t="shared" ref="O131:P133" si="8">+ROUND(+F131+I131+L131,0)</f>
        <v>8076507</v>
      </c>
      <c r="P131" s="213">
        <f t="shared" si="8"/>
        <v>7303419</v>
      </c>
    </row>
    <row r="132" spans="1:16" ht="15.75" x14ac:dyDescent="0.25">
      <c r="A132" s="7"/>
      <c r="B132" s="265" t="s">
        <v>150</v>
      </c>
      <c r="C132" s="69"/>
      <c r="D132" s="70"/>
      <c r="E132" s="7"/>
      <c r="F132" s="137"/>
      <c r="G132" s="136"/>
      <c r="H132" s="7"/>
      <c r="I132" s="137"/>
      <c r="J132" s="136"/>
      <c r="K132" s="130"/>
      <c r="L132" s="137"/>
      <c r="M132" s="136"/>
      <c r="N132" s="130"/>
      <c r="O132" s="196">
        <f t="shared" si="8"/>
        <v>0</v>
      </c>
      <c r="P132" s="219">
        <f t="shared" si="8"/>
        <v>0</v>
      </c>
    </row>
    <row r="133" spans="1:16" ht="15.75" x14ac:dyDescent="0.25">
      <c r="A133" s="7"/>
      <c r="B133" s="126" t="s">
        <v>76</v>
      </c>
      <c r="C133" s="93"/>
      <c r="D133" s="94"/>
      <c r="E133" s="7"/>
      <c r="F133" s="137">
        <v>9199726</v>
      </c>
      <c r="G133" s="136">
        <v>8031246</v>
      </c>
      <c r="H133" s="7"/>
      <c r="I133" s="137"/>
      <c r="J133" s="136"/>
      <c r="K133" s="130"/>
      <c r="L133" s="137">
        <v>60817</v>
      </c>
      <c r="M133" s="136"/>
      <c r="N133" s="130"/>
      <c r="O133" s="196">
        <f t="shared" si="8"/>
        <v>9260543</v>
      </c>
      <c r="P133" s="219">
        <f t="shared" si="8"/>
        <v>8031246</v>
      </c>
    </row>
    <row r="134" spans="1:16" ht="16.5" thickBot="1" x14ac:dyDescent="0.3">
      <c r="A134" s="7"/>
      <c r="B134" s="325" t="s">
        <v>152</v>
      </c>
      <c r="C134" s="95"/>
      <c r="D134" s="96"/>
      <c r="E134" s="7"/>
      <c r="F134" s="177">
        <f>+ROUND(+F133-F131-F132,0)</f>
        <v>1168480</v>
      </c>
      <c r="G134" s="176">
        <f>+ROUND(+G133-G131-G132,0)</f>
        <v>727827</v>
      </c>
      <c r="H134" s="7"/>
      <c r="I134" s="177">
        <f>+ROUND(+I133-I131-I132,0)</f>
        <v>0</v>
      </c>
      <c r="J134" s="176">
        <f>+ROUND(+J133-J131-J132,0)</f>
        <v>0</v>
      </c>
      <c r="K134" s="130"/>
      <c r="L134" s="177">
        <f>+ROUND(+L133-L131-L132,0)</f>
        <v>15556</v>
      </c>
      <c r="M134" s="176">
        <f>+ROUND(+M133-M131-M132,0)</f>
        <v>0</v>
      </c>
      <c r="N134" s="130"/>
      <c r="O134" s="228">
        <f>+ROUND(+O133-O131-O132,0)</f>
        <v>1184036</v>
      </c>
      <c r="P134" s="229">
        <f>+ROUND(+P133-P131-P132,0)</f>
        <v>727827</v>
      </c>
    </row>
    <row r="135" spans="1:16" ht="16.5" thickTop="1" x14ac:dyDescent="0.25">
      <c r="A135" s="7"/>
      <c r="B135" s="395">
        <f>+IF(+OR(F135&lt;&gt;0,G135&lt;&gt;0,I135&lt;&gt;0,J135&lt;&gt;0,L135&lt;&gt;0,M135&lt;&gt;0,O135&lt;&gt;0,P135&lt;&gt;0),"Контрола: дефицит/излишък = финансиране с обратен знак (Г. + Д. = 0)",0)</f>
        <v>0</v>
      </c>
      <c r="C135" s="395"/>
      <c r="D135" s="395"/>
      <c r="E135" s="7"/>
      <c r="F135" s="273">
        <f>+ROUND(F85,0)+ROUND(F86,0)</f>
        <v>0</v>
      </c>
      <c r="G135" s="276">
        <f>+ROUND(G85,0)+ROUND(G86,0)</f>
        <v>0</v>
      </c>
      <c r="H135" s="46"/>
      <c r="I135" s="273">
        <f>+ROUND(I85,0)+ROUND(I86,0)</f>
        <v>0</v>
      </c>
      <c r="J135" s="276">
        <f>+ROUND(J85,0)+ROUND(J86,0)</f>
        <v>0</v>
      </c>
      <c r="K135" s="274"/>
      <c r="L135" s="273">
        <f>+ROUND(L85,0)+ROUND(L86,0)</f>
        <v>0</v>
      </c>
      <c r="M135" s="276">
        <f>+ROUND(M85,0)+ROUND(M86,0)</f>
        <v>0</v>
      </c>
      <c r="N135" s="274"/>
      <c r="O135" s="275">
        <f>+ROUND(O85,0)+ROUND(O86,0)</f>
        <v>0</v>
      </c>
      <c r="P135" s="276">
        <f>+ROUND(P85,0)+ROUND(P86,0)</f>
        <v>0</v>
      </c>
    </row>
    <row r="136" spans="1:16" ht="15.75" x14ac:dyDescent="0.25">
      <c r="A136" s="7"/>
      <c r="B136" s="314" t="s">
        <v>153</v>
      </c>
      <c r="C136" s="315"/>
      <c r="D136" s="316"/>
      <c r="E136" s="7"/>
      <c r="F136" s="140"/>
      <c r="G136" s="129"/>
      <c r="H136" s="7"/>
      <c r="I136" s="140"/>
      <c r="J136" s="129"/>
      <c r="K136" s="130"/>
      <c r="L136" s="140"/>
      <c r="M136" s="129"/>
      <c r="N136" s="130"/>
      <c r="O136" s="199"/>
      <c r="P136" s="192"/>
    </row>
    <row r="137" spans="1:16" ht="15.75" x14ac:dyDescent="0.25">
      <c r="A137" s="7"/>
      <c r="B137" s="112" t="s">
        <v>148</v>
      </c>
      <c r="C137" s="73"/>
      <c r="D137" s="74"/>
      <c r="E137" s="7"/>
      <c r="F137" s="133"/>
      <c r="G137" s="132"/>
      <c r="H137" s="7"/>
      <c r="I137" s="133"/>
      <c r="J137" s="132"/>
      <c r="K137" s="130"/>
      <c r="L137" s="133"/>
      <c r="M137" s="132"/>
      <c r="N137" s="130"/>
      <c r="O137" s="200">
        <f t="shared" ref="O137:P139" si="9">+ROUND(+F137+I137+L137,0)</f>
        <v>0</v>
      </c>
      <c r="P137" s="213">
        <f t="shared" si="9"/>
        <v>0</v>
      </c>
    </row>
    <row r="138" spans="1:16" ht="15.75" x14ac:dyDescent="0.25">
      <c r="A138" s="7"/>
      <c r="B138" s="265" t="s">
        <v>154</v>
      </c>
      <c r="C138" s="69"/>
      <c r="D138" s="70"/>
      <c r="E138" s="7"/>
      <c r="F138" s="137"/>
      <c r="G138" s="136"/>
      <c r="H138" s="7"/>
      <c r="I138" s="137"/>
      <c r="J138" s="136"/>
      <c r="K138" s="130"/>
      <c r="L138" s="137"/>
      <c r="M138" s="136"/>
      <c r="N138" s="130"/>
      <c r="O138" s="196">
        <f t="shared" si="9"/>
        <v>0</v>
      </c>
      <c r="P138" s="219">
        <f t="shared" si="9"/>
        <v>0</v>
      </c>
    </row>
    <row r="139" spans="1:16" ht="15.75" x14ac:dyDescent="0.25">
      <c r="A139" s="7"/>
      <c r="B139" s="126" t="s">
        <v>149</v>
      </c>
      <c r="C139" s="93"/>
      <c r="D139" s="94"/>
      <c r="E139" s="7"/>
      <c r="F139" s="137"/>
      <c r="G139" s="136"/>
      <c r="H139" s="7"/>
      <c r="I139" s="137"/>
      <c r="J139" s="136"/>
      <c r="K139" s="130"/>
      <c r="L139" s="137"/>
      <c r="M139" s="136"/>
      <c r="N139" s="130"/>
      <c r="O139" s="196">
        <f t="shared" si="9"/>
        <v>0</v>
      </c>
      <c r="P139" s="219">
        <f t="shared" si="9"/>
        <v>0</v>
      </c>
    </row>
    <row r="140" spans="1:16" ht="16.5" thickBot="1" x14ac:dyDescent="0.3">
      <c r="A140" s="7"/>
      <c r="B140" s="325" t="s">
        <v>156</v>
      </c>
      <c r="C140" s="95"/>
      <c r="D140" s="96"/>
      <c r="E140" s="7"/>
      <c r="F140" s="177">
        <f>+ROUND(+F139-F137-F138,0)</f>
        <v>0</v>
      </c>
      <c r="G140" s="176">
        <f>+ROUND(+G139-G137-G138,0)</f>
        <v>0</v>
      </c>
      <c r="H140" s="7"/>
      <c r="I140" s="177">
        <f>+ROUND(+I139-I137-I138,0)</f>
        <v>0</v>
      </c>
      <c r="J140" s="176">
        <f>+ROUND(+J139-J137-J138,0)</f>
        <v>0</v>
      </c>
      <c r="K140" s="130"/>
      <c r="L140" s="177">
        <f>+ROUND(+L139-L137-L138,0)</f>
        <v>0</v>
      </c>
      <c r="M140" s="176">
        <f>+ROUND(+M139-M137-M138,0)</f>
        <v>0</v>
      </c>
      <c r="N140" s="130"/>
      <c r="O140" s="228">
        <f>+ROUND(+O139-O137-O138,0)</f>
        <v>0</v>
      </c>
      <c r="P140" s="229">
        <f>+ROUND(+P139-P137-P138,0)</f>
        <v>0</v>
      </c>
    </row>
    <row r="141" spans="1:16" ht="17.25" thickTop="1" thickBot="1" x14ac:dyDescent="0.3">
      <c r="A141" s="7"/>
      <c r="B141" s="317"/>
      <c r="C141" s="318"/>
      <c r="D141" s="323"/>
      <c r="E141" s="7"/>
      <c r="F141" s="324"/>
      <c r="G141" s="320"/>
      <c r="H141" s="7"/>
      <c r="I141" s="319"/>
      <c r="J141" s="320"/>
      <c r="K141" s="321"/>
      <c r="L141" s="319"/>
      <c r="M141" s="320"/>
      <c r="N141" s="321"/>
      <c r="O141" s="319"/>
      <c r="P141" s="322"/>
    </row>
    <row r="142" spans="1:16" ht="16.5" thickBot="1" x14ac:dyDescent="0.3">
      <c r="A142" s="7"/>
      <c r="B142" s="326" t="s">
        <v>155</v>
      </c>
      <c r="C142" s="327"/>
      <c r="D142" s="328"/>
      <c r="E142" s="7"/>
      <c r="F142" s="329">
        <f>+F134+F140</f>
        <v>1168480</v>
      </c>
      <c r="G142" s="330">
        <f>+G134+G140</f>
        <v>727827</v>
      </c>
      <c r="H142" s="7"/>
      <c r="I142" s="329">
        <f>+I134+I140</f>
        <v>0</v>
      </c>
      <c r="J142" s="330">
        <f>+J134+J140</f>
        <v>0</v>
      </c>
      <c r="K142" s="130"/>
      <c r="L142" s="329">
        <f>+L134+L140</f>
        <v>15556</v>
      </c>
      <c r="M142" s="330">
        <f>+M134+M140</f>
        <v>0</v>
      </c>
      <c r="N142" s="130"/>
      <c r="O142" s="228">
        <f>+O134+O140</f>
        <v>1184036</v>
      </c>
      <c r="P142" s="229">
        <f>+P134+P140</f>
        <v>727827</v>
      </c>
    </row>
    <row r="143" spans="1:16" ht="16.5" thickTop="1" x14ac:dyDescent="0.25">
      <c r="A143" s="7"/>
      <c r="B143" s="313"/>
      <c r="C143" s="313"/>
      <c r="D143" s="313"/>
      <c r="E143" s="7"/>
      <c r="F143" s="248"/>
      <c r="G143" s="248"/>
      <c r="H143" s="7"/>
      <c r="I143" s="248"/>
      <c r="J143" s="248"/>
      <c r="K143" s="8"/>
      <c r="L143" s="248"/>
      <c r="M143" s="248"/>
      <c r="N143" s="8"/>
      <c r="O143" s="248"/>
      <c r="P143" s="248"/>
    </row>
    <row r="144" spans="1:16" ht="15.75" x14ac:dyDescent="0.25">
      <c r="A144" s="7"/>
      <c r="B144" s="247"/>
      <c r="C144" s="247"/>
      <c r="D144" s="247"/>
      <c r="E144" s="247"/>
      <c r="F144" s="312">
        <f>+IF(F145&lt;&gt;0,"ГРЕШКА - ред 127",0)</f>
        <v>0</v>
      </c>
      <c r="G144" s="312">
        <f>+IF(G145&lt;&gt;0,"ГРЕШКА - ред 127",0)</f>
        <v>0</v>
      </c>
      <c r="H144" s="7"/>
      <c r="I144" s="248"/>
      <c r="J144" s="248"/>
      <c r="K144" s="8"/>
      <c r="L144" s="248"/>
      <c r="M144" s="248"/>
      <c r="N144" s="8"/>
      <c r="O144" s="248"/>
      <c r="P144" s="248"/>
    </row>
    <row r="145" spans="1:16" ht="15.75" x14ac:dyDescent="0.25">
      <c r="A145" s="7"/>
      <c r="B145" s="247"/>
      <c r="C145" s="247"/>
      <c r="D145" s="247"/>
      <c r="E145" s="247"/>
      <c r="F145" s="312">
        <f>+IF(AND($M$1&lt;&gt;9900,F127&lt;&gt;0),F127,0)</f>
        <v>0</v>
      </c>
      <c r="G145" s="312">
        <f>+IF(AND($M$1&lt;&gt;9900,G127&lt;&gt;0),G127,0)</f>
        <v>0</v>
      </c>
      <c r="H145" s="7"/>
      <c r="I145" s="248"/>
      <c r="J145" s="248"/>
      <c r="K145" s="8"/>
      <c r="L145" s="248"/>
      <c r="M145" s="248"/>
      <c r="N145" s="8"/>
      <c r="O145" s="248"/>
      <c r="P145" s="248"/>
    </row>
    <row r="146" spans="1:16" ht="15.75" x14ac:dyDescent="0.25">
      <c r="A146" s="5"/>
      <c r="B146" s="247"/>
      <c r="C146" s="247"/>
      <c r="D146" s="247"/>
      <c r="E146" s="247"/>
      <c r="F146" s="248"/>
      <c r="G146" s="248"/>
      <c r="H146" s="7"/>
      <c r="I146" s="248"/>
      <c r="J146" s="248"/>
      <c r="K146" s="8"/>
      <c r="L146" s="248"/>
      <c r="M146" s="248"/>
      <c r="N146" s="8"/>
      <c r="O146" s="248"/>
      <c r="P146" s="248"/>
    </row>
    <row r="147" spans="1:16" ht="18.75" x14ac:dyDescent="0.3">
      <c r="A147" s="5"/>
      <c r="B147" s="21" t="s">
        <v>6</v>
      </c>
      <c r="C147" s="105">
        <v>14102024</v>
      </c>
      <c r="D147" s="22" t="s">
        <v>5</v>
      </c>
      <c r="E147" s="7"/>
      <c r="F147" s="249"/>
      <c r="G147" s="249"/>
      <c r="H147" s="7"/>
      <c r="I147" s="30"/>
      <c r="J147" s="30" t="s">
        <v>82</v>
      </c>
      <c r="K147" s="8"/>
      <c r="L147" s="248"/>
      <c r="M147" s="186"/>
      <c r="N147" s="186"/>
      <c r="O147" s="186"/>
      <c r="P147" s="185"/>
    </row>
    <row r="148" spans="1:16" ht="18.75" x14ac:dyDescent="0.3">
      <c r="A148" s="5"/>
      <c r="B148" s="21"/>
      <c r="C148" s="22"/>
      <c r="D148" s="183" t="s">
        <v>112</v>
      </c>
      <c r="E148" s="7"/>
      <c r="F148" s="389" t="s">
        <v>171</v>
      </c>
      <c r="G148" s="390"/>
      <c r="H148" s="390"/>
      <c r="I148" s="391"/>
      <c r="J148" s="183"/>
      <c r="K148" s="8"/>
      <c r="L148" s="183" t="s">
        <v>112</v>
      </c>
      <c r="M148" s="389" t="s">
        <v>172</v>
      </c>
      <c r="N148" s="390"/>
      <c r="O148" s="390"/>
      <c r="P148" s="391"/>
    </row>
    <row r="149" spans="1:16" ht="15.75" thickBot="1" x14ac:dyDescent="0.3">
      <c r="A149" s="3"/>
      <c r="B149" s="3"/>
      <c r="C149" s="3"/>
      <c r="D149" s="3"/>
      <c r="E149" s="1"/>
      <c r="F149" s="4"/>
      <c r="G149" s="4"/>
      <c r="H149" s="1"/>
      <c r="I149" s="4"/>
      <c r="J149" s="4"/>
      <c r="K149" s="4"/>
      <c r="L149" s="4"/>
      <c r="M149" s="4"/>
      <c r="N149" s="4"/>
      <c r="O149" s="4"/>
      <c r="P149" s="4"/>
    </row>
    <row r="150" spans="1:16" ht="15.75" x14ac:dyDescent="0.25">
      <c r="A150" s="3"/>
      <c r="B150" s="279" t="s">
        <v>140</v>
      </c>
      <c r="C150" s="280"/>
      <c r="D150" s="281"/>
      <c r="E150" s="1"/>
      <c r="F150" s="290" t="str">
        <f>+IF(+ROUND(F153,0)=0,"O K","НЕРАВНЕНИЕ!")</f>
        <v>O K</v>
      </c>
      <c r="G150" s="291" t="str">
        <f>+IF(+ROUND(G153,0)=0,"O K","НЕРАВНЕНИЕ!")</f>
        <v>O K</v>
      </c>
      <c r="H150" s="1"/>
      <c r="I150" s="286" t="str">
        <f>+IF(+ROUND(I153,0)=0,"O K","НЕРАВНЕНИЕ!")</f>
        <v>O K</v>
      </c>
      <c r="J150" s="287" t="str">
        <f>+IF(+ROUND(J153,0)=0,"O K","НЕРАВНЕНИЕ!")</f>
        <v>O K</v>
      </c>
      <c r="K150" s="26"/>
      <c r="L150" s="282" t="str">
        <f>+IF(+ROUND(L153,0)=0,"O K","НЕРАВНЕНИЕ!")</f>
        <v>O K</v>
      </c>
      <c r="M150" s="283" t="str">
        <f>+IF(+ROUND(M153,0)=0,"O K","НЕРАВНЕНИЕ!")</f>
        <v>O K</v>
      </c>
      <c r="N150" s="27"/>
      <c r="O150" s="234" t="str">
        <f>+IF(+ROUND(O153,0)=0,"O K","НЕРАВНЕНИЕ!")</f>
        <v>O K</v>
      </c>
      <c r="P150" s="238" t="str">
        <f>+IF(+ROUND(P153,0)=0,"O K","НЕРАВНЕНИЕ!")</f>
        <v>O K</v>
      </c>
    </row>
    <row r="151" spans="1:16" ht="16.5" thickBot="1" x14ac:dyDescent="0.3">
      <c r="A151" s="3"/>
      <c r="B151" s="279" t="s">
        <v>141</v>
      </c>
      <c r="C151" s="280"/>
      <c r="D151" s="281"/>
      <c r="E151" s="1"/>
      <c r="F151" s="290" t="str">
        <f>+IF(+ROUND(F154,0)=0,"O K","НЕРАВНЕНИЕ!")</f>
        <v>O K</v>
      </c>
      <c r="G151" s="291" t="str">
        <f>+IF(+ROUND(G154,0)=0,"O K","НЕРАВНЕНИЕ!")</f>
        <v>O K</v>
      </c>
      <c r="H151" s="1"/>
      <c r="I151" s="286" t="str">
        <f>+IF(+ROUND(I154,0)=0,"O K","НЕРАВНЕНИЕ!")</f>
        <v>O K</v>
      </c>
      <c r="J151" s="287" t="str">
        <f>+IF(+ROUND(J154,0)=0,"O K","НЕРАВНЕНИЕ!")</f>
        <v>O K</v>
      </c>
      <c r="K151" s="26"/>
      <c r="L151" s="282" t="str">
        <f>+IF(+ROUND(L154,0)=0,"O K","НЕРАВНЕНИЕ!")</f>
        <v>O K</v>
      </c>
      <c r="M151" s="283" t="str">
        <f>+IF(+ROUND(M154,0)=0,"O K","НЕРАВНЕНИЕ!")</f>
        <v>O K</v>
      </c>
      <c r="N151" s="27"/>
      <c r="O151" s="235" t="str">
        <f>+IF(+ROUND(O154,0)=0,"O K","НЕРАВНЕНИЕ!")</f>
        <v>O K</v>
      </c>
      <c r="P151" s="239" t="str">
        <f>+IF(+ROUND(P154,0)=0,"O K","НЕРАВНЕНИЕ!")</f>
        <v>O K</v>
      </c>
    </row>
    <row r="152" spans="1:16" ht="15.75" thickBot="1" x14ac:dyDescent="0.3">
      <c r="A152" s="3"/>
      <c r="B152" s="3"/>
      <c r="C152" s="3"/>
      <c r="D152" s="3"/>
      <c r="E152" s="1"/>
      <c r="F152" s="27"/>
      <c r="G152" s="27"/>
      <c r="H152" s="1"/>
      <c r="I152" s="27"/>
      <c r="J152" s="29"/>
      <c r="K152" s="27"/>
      <c r="L152" s="29"/>
      <c r="M152" s="29"/>
      <c r="N152" s="27"/>
      <c r="O152" s="27"/>
      <c r="P152" s="29"/>
    </row>
    <row r="153" spans="1:16" ht="15.75" x14ac:dyDescent="0.25">
      <c r="A153" s="3"/>
      <c r="B153" s="279" t="s">
        <v>142</v>
      </c>
      <c r="C153" s="280"/>
      <c r="D153" s="281"/>
      <c r="E153" s="1"/>
      <c r="F153" s="292">
        <f>+ROUND(F85,0)+ROUND(F86,0)</f>
        <v>0</v>
      </c>
      <c r="G153" s="293">
        <f>+ROUND(G85,0)+ROUND(G86,0)</f>
        <v>0</v>
      </c>
      <c r="H153" s="1"/>
      <c r="I153" s="288">
        <f>+ROUND(I85,0)+ROUND(I86,0)</f>
        <v>0</v>
      </c>
      <c r="J153" s="289">
        <f>+ROUND(J85,0)+ROUND(J86,0)</f>
        <v>0</v>
      </c>
      <c r="K153" s="26"/>
      <c r="L153" s="284">
        <f>+ROUND(L85,0)+ROUND(L86,0)</f>
        <v>0</v>
      </c>
      <c r="M153" s="285">
        <f>+ROUND(M85,0)+ROUND(M86,0)</f>
        <v>0</v>
      </c>
      <c r="N153" s="27"/>
      <c r="O153" s="236">
        <f>+ROUND(O85,0)+ROUND(O86,0)</f>
        <v>0</v>
      </c>
      <c r="P153" s="238">
        <f>+ROUND(P85,0)+ROUND(P86,0)</f>
        <v>0</v>
      </c>
    </row>
    <row r="154" spans="1:16" ht="16.5" thickBot="1" x14ac:dyDescent="0.3">
      <c r="A154" s="3"/>
      <c r="B154" s="279" t="s">
        <v>143</v>
      </c>
      <c r="C154" s="280"/>
      <c r="D154" s="281"/>
      <c r="E154" s="1"/>
      <c r="F154" s="292">
        <f>SUM(+ROUND(F85,0)+ROUND(F103,0)+ROUND(F122,0)+ROUND(F129,0)+ROUND(F131,0)+ROUND(F132,0))-ROUND(F133,0)</f>
        <v>0</v>
      </c>
      <c r="G154" s="293">
        <f>SUM(+ROUND(G85,0)+ROUND(G103,0)+ROUND(G122,0)+ROUND(G129,0)+ROUND(G131,0)+ROUND(G132,0))-ROUND(G133,0)</f>
        <v>0</v>
      </c>
      <c r="H154" s="1"/>
      <c r="I154" s="288">
        <f>SUM(+ROUND(I85,0)+ROUND(I103,0)+ROUND(I122,0)+ROUND(I129,0)+ROUND(I131,0)+ROUND(I132,0))-ROUND(I133,0)</f>
        <v>0</v>
      </c>
      <c r="J154" s="289">
        <f>SUM(+ROUND(J85,0)+ROUND(J103,0)+ROUND(J122,0)+ROUND(J129,0)+ROUND(J131,0)+ROUND(J132,0))-ROUND(J133,0)</f>
        <v>0</v>
      </c>
      <c r="K154" s="26"/>
      <c r="L154" s="284">
        <f>SUM(+ROUND(L85,0)+ROUND(L103,0)+ROUND(L122,0)+ROUND(L129,0)+ROUND(L131,0)+ROUND(L132,0))-ROUND(L133,0)</f>
        <v>0</v>
      </c>
      <c r="M154" s="285">
        <f>SUM(+ROUND(M85,0)+ROUND(M103,0)+ROUND(M122,0)+ROUND(M129,0)+ROUND(M131,0)+ROUND(M132,0))-ROUND(M133,0)</f>
        <v>0</v>
      </c>
      <c r="N154" s="27"/>
      <c r="O154" s="237">
        <f>SUM(+ROUND(O85,0)+ROUND(O103,0)+ROUND(O122,0)+ROUND(O129,0)+ROUND(O131,0)+ROUND(O132,0))-ROUND(O133,0)</f>
        <v>0</v>
      </c>
      <c r="P154" s="239">
        <f>SUM(+ROUND(P85,0)+ROUND(P103,0)+ROUND(P122,0)+ROUND(P129,0)+ROUND(P131,0)+ROUND(P132,0))-ROUND(P133,0)</f>
        <v>0</v>
      </c>
    </row>
    <row r="155" spans="1:16" x14ac:dyDescent="0.25">
      <c r="A155" s="3"/>
      <c r="B155" s="3"/>
      <c r="C155" s="3"/>
      <c r="D155" s="3"/>
      <c r="E155" s="1"/>
      <c r="F155" s="4"/>
      <c r="G155" s="4"/>
      <c r="H155" s="1"/>
      <c r="I155" s="4"/>
      <c r="J155" s="4"/>
      <c r="K155" s="4"/>
      <c r="L155" s="4"/>
      <c r="M155" s="4"/>
      <c r="N155" s="4"/>
      <c r="O155" s="4"/>
      <c r="P155" s="4"/>
    </row>
    <row r="156" spans="1:16" x14ac:dyDescent="0.25">
      <c r="A156" s="3"/>
      <c r="B156" s="3"/>
      <c r="C156" s="3"/>
      <c r="D156" s="3"/>
      <c r="E156" s="1"/>
      <c r="F156" s="4"/>
      <c r="G156" s="4"/>
      <c r="H156" s="1"/>
      <c r="I156" s="4"/>
      <c r="J156" s="4"/>
      <c r="K156" s="4"/>
      <c r="L156" s="4"/>
      <c r="M156" s="4"/>
      <c r="N156" s="4"/>
      <c r="O156" s="4"/>
      <c r="P156" s="4"/>
    </row>
    <row r="157" spans="1:16" x14ac:dyDescent="0.25">
      <c r="A157" s="3"/>
      <c r="B157" s="3"/>
      <c r="C157" s="3"/>
      <c r="D157" s="3"/>
      <c r="E157" s="1"/>
      <c r="F157" s="4"/>
      <c r="G157" s="4"/>
      <c r="H157" s="1"/>
      <c r="I157" s="4"/>
      <c r="J157" s="4"/>
      <c r="K157" s="4"/>
      <c r="L157" s="4"/>
      <c r="M157" s="4"/>
      <c r="N157" s="4"/>
      <c r="O157" s="4"/>
      <c r="P157" s="4"/>
    </row>
    <row r="158" spans="1:16" ht="15.75" thickBot="1" x14ac:dyDescent="0.3">
      <c r="A158" s="3"/>
      <c r="B158" s="3"/>
      <c r="C158" s="3"/>
      <c r="D158" s="3"/>
      <c r="E158" s="1"/>
      <c r="F158" s="4"/>
      <c r="G158" s="4"/>
      <c r="H158" s="1"/>
      <c r="I158" s="4"/>
      <c r="J158" s="4"/>
      <c r="K158" s="4"/>
      <c r="L158" s="4"/>
      <c r="M158" s="4"/>
      <c r="N158" s="4"/>
      <c r="O158" s="4"/>
      <c r="P158" s="4"/>
    </row>
    <row r="159" spans="1:16" ht="15.75" x14ac:dyDescent="0.25">
      <c r="A159" s="3"/>
      <c r="B159" s="3"/>
      <c r="C159" s="3"/>
      <c r="D159" s="3"/>
      <c r="E159" s="1"/>
      <c r="F159" s="334" t="s">
        <v>160</v>
      </c>
      <c r="G159" s="335" t="s">
        <v>160</v>
      </c>
      <c r="H159" s="1"/>
      <c r="I159" s="337" t="s">
        <v>157</v>
      </c>
      <c r="J159" s="339" t="s">
        <v>157</v>
      </c>
      <c r="K159" s="4"/>
      <c r="L159" s="340" t="s">
        <v>158</v>
      </c>
      <c r="M159" s="341" t="s">
        <v>158</v>
      </c>
      <c r="N159" s="4"/>
      <c r="O159" s="353" t="s">
        <v>159</v>
      </c>
      <c r="P159" s="354" t="s">
        <v>159</v>
      </c>
    </row>
    <row r="160" spans="1:16" ht="15.75" x14ac:dyDescent="0.25">
      <c r="A160" s="3"/>
      <c r="B160" s="331" t="s">
        <v>165</v>
      </c>
      <c r="C160" s="332"/>
      <c r="D160" s="333"/>
      <c r="E160" s="1"/>
      <c r="F160" s="345">
        <f>+F133+F139</f>
        <v>9199726</v>
      </c>
      <c r="G160" s="346">
        <f>+G133+G139</f>
        <v>8031246</v>
      </c>
      <c r="H160" s="1"/>
      <c r="I160" s="345">
        <f>+I133+I139</f>
        <v>0</v>
      </c>
      <c r="J160" s="346">
        <f>+J133+J139</f>
        <v>0</v>
      </c>
      <c r="K160" s="130"/>
      <c r="L160" s="345">
        <f>+L133+L139</f>
        <v>60817</v>
      </c>
      <c r="M160" s="346">
        <f>+M133+M139</f>
        <v>0</v>
      </c>
      <c r="N160" s="130"/>
      <c r="O160" s="349">
        <f>+ROUND(+F160+I160+L160,0)</f>
        <v>9260543</v>
      </c>
      <c r="P160" s="350">
        <f>+ROUND(+G160+J160+M160,0)</f>
        <v>8031246</v>
      </c>
    </row>
    <row r="161" spans="1:16" ht="15.75" x14ac:dyDescent="0.25">
      <c r="A161" s="1"/>
      <c r="B161" s="344" t="s">
        <v>161</v>
      </c>
      <c r="C161" s="385" t="e">
        <f>+#REF!</f>
        <v>#REF!</v>
      </c>
      <c r="D161" s="386"/>
      <c r="E161" s="1"/>
      <c r="F161" s="342">
        <v>9199726</v>
      </c>
      <c r="G161" s="343">
        <v>8031246</v>
      </c>
      <c r="H161" s="1"/>
      <c r="I161" s="342"/>
      <c r="J161" s="343"/>
      <c r="K161" s="130"/>
      <c r="L161" s="342">
        <v>60817</v>
      </c>
      <c r="M161" s="343"/>
      <c r="N161" s="130"/>
      <c r="O161" s="351">
        <f>+ROUND(+F161+I161+L161,0)</f>
        <v>9260543</v>
      </c>
      <c r="P161" s="352">
        <f>+ROUND(+G161+J161+M161,0)</f>
        <v>8031246</v>
      </c>
    </row>
    <row r="162" spans="1:16" ht="16.5" thickBot="1" x14ac:dyDescent="0.3">
      <c r="A162" s="1"/>
      <c r="B162" s="3"/>
      <c r="C162" s="3"/>
      <c r="D162" s="3"/>
      <c r="E162" s="1"/>
      <c r="F162" s="362" t="str">
        <f>+F11</f>
        <v>30.09.2024 г.</v>
      </c>
      <c r="G162" s="336">
        <f>+G11</f>
        <v>2023</v>
      </c>
      <c r="H162" s="1"/>
      <c r="I162" s="363" t="str">
        <f>+I11</f>
        <v>30.09.2024 г.</v>
      </c>
      <c r="J162" s="338">
        <f>+J11</f>
        <v>2023</v>
      </c>
      <c r="K162" s="4"/>
      <c r="L162" s="364" t="str">
        <f>+L11</f>
        <v>30.09.2024 г.</v>
      </c>
      <c r="M162" s="341">
        <f>+M11</f>
        <v>2023</v>
      </c>
      <c r="N162" s="4"/>
      <c r="O162" s="365" t="str">
        <f>+O11</f>
        <v>30.09.2024 г.</v>
      </c>
      <c r="P162" s="355">
        <f>+P11</f>
        <v>2023</v>
      </c>
    </row>
    <row r="163" spans="1:16" ht="15.75" thickBot="1" x14ac:dyDescent="0.3">
      <c r="A163" s="3"/>
      <c r="B163" s="3"/>
      <c r="C163" s="3"/>
      <c r="D163" s="3"/>
      <c r="E163" s="1"/>
      <c r="F163" s="4"/>
      <c r="G163" s="4"/>
      <c r="H163" s="1"/>
      <c r="I163" s="4"/>
      <c r="J163" s="4"/>
      <c r="K163" s="4"/>
      <c r="L163" s="4"/>
      <c r="M163" s="4"/>
      <c r="N163" s="4"/>
      <c r="O163" s="4"/>
      <c r="P163" s="4"/>
    </row>
    <row r="164" spans="1:16" ht="15.75" x14ac:dyDescent="0.25">
      <c r="A164" s="3"/>
      <c r="B164" s="347" t="s">
        <v>162</v>
      </c>
      <c r="C164" s="106"/>
      <c r="D164" s="34"/>
      <c r="E164" s="3"/>
      <c r="F164" s="32">
        <f>+F160-F161</f>
        <v>0</v>
      </c>
      <c r="G164" s="31">
        <f>+G160-G161</f>
        <v>0</v>
      </c>
      <c r="H164" s="3"/>
      <c r="I164" s="32">
        <f>+I160-I161</f>
        <v>0</v>
      </c>
      <c r="J164" s="31">
        <f>+J160-J161</f>
        <v>0</v>
      </c>
      <c r="K164" s="3"/>
      <c r="L164" s="32">
        <f>+L160-L161</f>
        <v>0</v>
      </c>
      <c r="M164" s="31">
        <f>+M160-M161</f>
        <v>0</v>
      </c>
      <c r="N164" s="3"/>
      <c r="O164" s="295">
        <f>+O160-O161</f>
        <v>0</v>
      </c>
      <c r="P164" s="296">
        <f>+P160-P161</f>
        <v>0</v>
      </c>
    </row>
    <row r="165" spans="1:16" ht="16.5" thickBot="1" x14ac:dyDescent="0.3">
      <c r="A165" s="3"/>
      <c r="B165" s="348" t="s">
        <v>166</v>
      </c>
      <c r="C165" s="104"/>
      <c r="D165" s="35"/>
      <c r="E165" s="3"/>
      <c r="F165" s="184"/>
      <c r="G165" s="33"/>
      <c r="H165" s="3"/>
      <c r="I165" s="184"/>
      <c r="J165" s="33"/>
      <c r="K165" s="3"/>
      <c r="L165" s="184"/>
      <c r="M165" s="33"/>
      <c r="N165" s="3"/>
      <c r="O165" s="297"/>
      <c r="P165" s="298"/>
    </row>
    <row r="166" spans="1:16" ht="15.75" thickBot="1" x14ac:dyDescent="0.3">
      <c r="A166" s="3"/>
      <c r="B166" s="3"/>
      <c r="C166" s="3"/>
      <c r="D166" s="3"/>
      <c r="E166" s="1"/>
      <c r="F166" s="4"/>
      <c r="G166" s="4"/>
      <c r="H166" s="1"/>
      <c r="I166" s="4"/>
      <c r="J166" s="4"/>
      <c r="K166" s="4"/>
      <c r="L166" s="4"/>
      <c r="M166" s="4"/>
      <c r="N166" s="4"/>
      <c r="O166" s="4"/>
      <c r="P166" s="4"/>
    </row>
    <row r="167" spans="1:16" ht="15.75" x14ac:dyDescent="0.25">
      <c r="A167" s="3"/>
      <c r="B167" s="279" t="s">
        <v>163</v>
      </c>
      <c r="C167" s="280"/>
      <c r="D167" s="281"/>
      <c r="E167" s="1"/>
      <c r="F167" s="290" t="str">
        <f>+IF(+ROUND(F168,0)=0,"O K","НЕРАВНЕНИЕ!")</f>
        <v>O K</v>
      </c>
      <c r="G167" s="291" t="str">
        <f>+IF(+ROUND(G168,0)=0,"O K","НЕРАВНЕНИЕ!")</f>
        <v>O K</v>
      </c>
      <c r="H167" s="1"/>
      <c r="I167" s="286" t="str">
        <f>+IF(+ROUND(I168,0)=0,"O K","НЕРАВНЕНИЕ!")</f>
        <v>O K</v>
      </c>
      <c r="J167" s="287" t="str">
        <f>+IF(+ROUND(J168,0)=0,"O K","НЕРАВНЕНИЕ!")</f>
        <v>O K</v>
      </c>
      <c r="K167" s="26"/>
      <c r="L167" s="282" t="str">
        <f>+IF(+ROUND(L168,0)=0,"O K","НЕРАВНЕНИЕ!")</f>
        <v>O K</v>
      </c>
      <c r="M167" s="283" t="str">
        <f>+IF(+ROUND(M168,0)=0,"O K","НЕРАВНЕНИЕ!")</f>
        <v>O K</v>
      </c>
      <c r="N167" s="27"/>
      <c r="O167" s="356" t="str">
        <f>+IF(+ROUND(O168,0)=0,"O K","НЕРАВНЕНИЕ!")</f>
        <v>O K</v>
      </c>
      <c r="P167" s="238" t="str">
        <f>+IF(+ROUND(P168,0)=0,"O K","НЕРАВНЕНИЕ!")</f>
        <v>O K</v>
      </c>
    </row>
    <row r="168" spans="1:16" ht="16.5" thickBot="1" x14ac:dyDescent="0.3">
      <c r="A168" s="3"/>
      <c r="B168" s="279" t="s">
        <v>164</v>
      </c>
      <c r="C168" s="280"/>
      <c r="D168" s="281"/>
      <c r="E168" s="1"/>
      <c r="F168" s="292">
        <f>+F164+F165</f>
        <v>0</v>
      </c>
      <c r="G168" s="293">
        <f>+G164+G165</f>
        <v>0</v>
      </c>
      <c r="H168" s="1"/>
      <c r="I168" s="288">
        <f>+I164+I165</f>
        <v>0</v>
      </c>
      <c r="J168" s="289">
        <f>+J164+J165</f>
        <v>0</v>
      </c>
      <c r="K168" s="26"/>
      <c r="L168" s="284">
        <f>+L164+L165</f>
        <v>0</v>
      </c>
      <c r="M168" s="285">
        <f>+M164+M165</f>
        <v>0</v>
      </c>
      <c r="N168" s="27"/>
      <c r="O168" s="294">
        <f>+O164+O165</f>
        <v>0</v>
      </c>
      <c r="P168" s="239">
        <f>+P164+P165</f>
        <v>0</v>
      </c>
    </row>
    <row r="169" spans="1:16" x14ac:dyDescent="0.25">
      <c r="A169" s="3"/>
      <c r="B169" s="3"/>
      <c r="C169" s="3"/>
      <c r="D169" s="3"/>
      <c r="E169" s="1"/>
      <c r="F169" s="4"/>
      <c r="G169" s="4"/>
      <c r="H169" s="1"/>
      <c r="I169" s="4"/>
      <c r="J169" s="4"/>
      <c r="K169" s="4"/>
      <c r="L169" s="4"/>
      <c r="M169" s="4"/>
      <c r="N169" s="4"/>
      <c r="O169" s="4"/>
      <c r="P169" s="4"/>
    </row>
  </sheetData>
  <mergeCells count="16">
    <mergeCell ref="B135:D135"/>
    <mergeCell ref="F148:I148"/>
    <mergeCell ref="M148:P148"/>
    <mergeCell ref="C161:D161"/>
    <mergeCell ref="B5:C5"/>
    <mergeCell ref="D5:L5"/>
    <mergeCell ref="B6:C6"/>
    <mergeCell ref="D6:L6"/>
    <mergeCell ref="D8:L8"/>
    <mergeCell ref="B84:D84"/>
    <mergeCell ref="B1:F1"/>
    <mergeCell ref="I1:J1"/>
    <mergeCell ref="B2:F2"/>
    <mergeCell ref="B3:F3"/>
    <mergeCell ref="H3:K3"/>
    <mergeCell ref="M3:P3"/>
  </mergeCells>
  <conditionalFormatting sqref="B1">
    <cfRule type="cellIs" dxfId="45" priority="33" stopIfTrue="1" operator="equal">
      <formula>0</formula>
    </cfRule>
  </conditionalFormatting>
  <conditionalFormatting sqref="B3">
    <cfRule type="cellIs" dxfId="44" priority="32" stopIfTrue="1" operator="equal">
      <formula>0</formula>
    </cfRule>
  </conditionalFormatting>
  <conditionalFormatting sqref="B84">
    <cfRule type="cellIs" dxfId="43" priority="20" operator="equal">
      <formula>0</formula>
    </cfRule>
    <cfRule type="cellIs" dxfId="42" priority="21" stopIfTrue="1" operator="notEqual">
      <formula>0</formula>
    </cfRule>
  </conditionalFormatting>
  <conditionalFormatting sqref="B127">
    <cfRule type="expression" dxfId="41" priority="19" stopIfTrue="1">
      <formula>$M$1=9900</formula>
    </cfRule>
  </conditionalFormatting>
  <conditionalFormatting sqref="B135 B143:D143 B144:E146">
    <cfRule type="cellIs" dxfId="39" priority="41" operator="equal">
      <formula>0</formula>
    </cfRule>
    <cfRule type="cellIs" dxfId="40" priority="49" stopIfTrue="1" operator="notEqual">
      <formula>0</formula>
    </cfRule>
  </conditionalFormatting>
  <conditionalFormatting sqref="B5:C6">
    <cfRule type="cellIs" dxfId="38" priority="1" stopIfTrue="1" operator="equal">
      <formula>0</formula>
    </cfRule>
  </conditionalFormatting>
  <conditionalFormatting sqref="F84:G84 I84:J84 F135:G135 I135:J135 I143:J146 L143:L147">
    <cfRule type="cellIs" dxfId="37" priority="50" stopIfTrue="1" operator="notEqual">
      <formula>0</formula>
    </cfRule>
  </conditionalFormatting>
  <conditionalFormatting sqref="F143:G146">
    <cfRule type="cellIs" dxfId="36" priority="18" stopIfTrue="1" operator="notEqual">
      <formula>0</formula>
    </cfRule>
  </conditionalFormatting>
  <conditionalFormatting sqref="F150:G151">
    <cfRule type="cellIs" dxfId="35" priority="47" stopIfTrue="1" operator="equal">
      <formula>"НЕРАВНЕНИЕ!"</formula>
    </cfRule>
    <cfRule type="cellIs" priority="48" stopIfTrue="1" operator="equal">
      <formula>"НЕРАВНЕНИЕ!"</formula>
    </cfRule>
  </conditionalFormatting>
  <conditionalFormatting sqref="F153:G154 I153:J154">
    <cfRule type="cellIs" dxfId="34" priority="42" operator="notEqual">
      <formula>0</formula>
    </cfRule>
  </conditionalFormatting>
  <conditionalFormatting sqref="F153:G154">
    <cfRule type="cellIs" dxfId="33" priority="44" stopIfTrue="1" operator="equal">
      <formula>"НЕРАВНЕНИЕ !"</formula>
    </cfRule>
    <cfRule type="cellIs" priority="45" stopIfTrue="1" operator="equal">
      <formula>"НЕРАВНЕНИЕ !"</formula>
    </cfRule>
  </conditionalFormatting>
  <conditionalFormatting sqref="F164:G164">
    <cfRule type="cellIs" dxfId="32" priority="17" operator="equal">
      <formula>0</formula>
    </cfRule>
  </conditionalFormatting>
  <conditionalFormatting sqref="F167:G167">
    <cfRule type="cellIs" dxfId="31" priority="4" stopIfTrue="1" operator="equal">
      <formula>"НЕРАВНЕНИЕ!"</formula>
    </cfRule>
    <cfRule type="cellIs" priority="5" stopIfTrue="1" operator="equal">
      <formula>"НЕРАВНЕНИЕ!"</formula>
    </cfRule>
  </conditionalFormatting>
  <conditionalFormatting sqref="F168:G168 I168:J168">
    <cfRule type="cellIs" dxfId="30" priority="12" operator="notEqual">
      <formula>0</formula>
    </cfRule>
  </conditionalFormatting>
  <conditionalFormatting sqref="F168:G168">
    <cfRule type="cellIs" dxfId="29" priority="14" stopIfTrue="1" operator="equal">
      <formula>"НЕРАВНЕНИЕ !"</formula>
    </cfRule>
    <cfRule type="cellIs" priority="15" stopIfTrue="1" operator="equal">
      <formula>"НЕРАВНЕНИЕ !"</formula>
    </cfRule>
  </conditionalFormatting>
  <conditionalFormatting sqref="G2:H2">
    <cfRule type="cellIs" dxfId="28" priority="30" operator="equal">
      <formula>"отчетено НЕРАВНЕНИЕ в таблица 'Status'!"</formula>
    </cfRule>
    <cfRule type="cellIs" dxfId="27" priority="31" operator="equal">
      <formula>0</formula>
    </cfRule>
  </conditionalFormatting>
  <conditionalFormatting sqref="H1">
    <cfRule type="cellIs" dxfId="25" priority="26" operator="equal">
      <formula>"отчетено НЕРАВНЕНИЕ в таблица 'Status'!"</formula>
    </cfRule>
    <cfRule type="cellIs" dxfId="26" priority="27" operator="equal">
      <formula>0</formula>
    </cfRule>
  </conditionalFormatting>
  <conditionalFormatting sqref="I150:J151">
    <cfRule type="cellIs" dxfId="24" priority="46" stopIfTrue="1" operator="equal">
      <formula>"НЕРАВНЕНИЕ!"</formula>
    </cfRule>
  </conditionalFormatting>
  <conditionalFormatting sqref="I153:J154">
    <cfRule type="cellIs" dxfId="23" priority="43" stopIfTrue="1" operator="equal">
      <formula>"НЕРАВНЕНИЕ !"</formula>
    </cfRule>
  </conditionalFormatting>
  <conditionalFormatting sqref="I164:J164">
    <cfRule type="cellIs" dxfId="22" priority="7" operator="equal">
      <formula>0</formula>
    </cfRule>
  </conditionalFormatting>
  <conditionalFormatting sqref="I167:J167">
    <cfRule type="cellIs" dxfId="21" priority="3" stopIfTrue="1" operator="equal">
      <formula>"НЕРАВНЕНИЕ!"</formula>
    </cfRule>
  </conditionalFormatting>
  <conditionalFormatting sqref="I168:J168">
    <cfRule type="cellIs" dxfId="20" priority="13" stopIfTrue="1" operator="equal">
      <formula>"НЕРАВНЕНИЕ !"</formula>
    </cfRule>
  </conditionalFormatting>
  <conditionalFormatting sqref="J2">
    <cfRule type="cellIs" dxfId="19" priority="29" operator="notEqual">
      <formula>0</formula>
    </cfRule>
  </conditionalFormatting>
  <conditionalFormatting sqref="K1">
    <cfRule type="cellIs" dxfId="18" priority="25" operator="notEqual">
      <formula>0</formula>
    </cfRule>
  </conditionalFormatting>
  <conditionalFormatting sqref="L84:M84 L135:M135 M143:M146">
    <cfRule type="cellIs" dxfId="17" priority="40" stopIfTrue="1" operator="notEqual">
      <formula>0</formula>
    </cfRule>
  </conditionalFormatting>
  <conditionalFormatting sqref="L153:M154">
    <cfRule type="cellIs" dxfId="16" priority="38" operator="notEqual">
      <formula>0</formula>
    </cfRule>
  </conditionalFormatting>
  <conditionalFormatting sqref="L164:M164">
    <cfRule type="cellIs" dxfId="15" priority="6" operator="equal">
      <formula>0</formula>
    </cfRule>
  </conditionalFormatting>
  <conditionalFormatting sqref="L168:M168">
    <cfRule type="cellIs" dxfId="14" priority="10" operator="notEqual">
      <formula>0</formula>
    </cfRule>
  </conditionalFormatting>
  <conditionalFormatting sqref="L153:O154">
    <cfRule type="cellIs" dxfId="13" priority="39" stopIfTrue="1" operator="equal">
      <formula>"НЕРАВНЕНИЕ !"</formula>
    </cfRule>
  </conditionalFormatting>
  <conditionalFormatting sqref="L168:O168">
    <cfRule type="cellIs" dxfId="12" priority="11" stopIfTrue="1" operator="equal">
      <formula>"НЕРАВНЕНИЕ !"</formula>
    </cfRule>
  </conditionalFormatting>
  <conditionalFormatting sqref="L150:P151">
    <cfRule type="cellIs" dxfId="11" priority="36" stopIfTrue="1" operator="equal">
      <formula>"НЕРАВНЕНИЕ!"</formula>
    </cfRule>
  </conditionalFormatting>
  <conditionalFormatting sqref="L167:P167">
    <cfRule type="cellIs" dxfId="10" priority="2" stopIfTrue="1" operator="equal">
      <formula>"НЕРАВНЕНИЕ!"</formula>
    </cfRule>
  </conditionalFormatting>
  <conditionalFormatting sqref="M1">
    <cfRule type="cellIs" dxfId="9" priority="24" stopIfTrue="1" operator="equal">
      <formula>0</formula>
    </cfRule>
  </conditionalFormatting>
  <conditionalFormatting sqref="M2:N2">
    <cfRule type="cellIs" dxfId="8" priority="28" operator="notEqual">
      <formula>0</formula>
    </cfRule>
  </conditionalFormatting>
  <conditionalFormatting sqref="N1">
    <cfRule type="cellIs" dxfId="7" priority="23" operator="notEqual">
      <formula>0</formula>
    </cfRule>
  </conditionalFormatting>
  <conditionalFormatting sqref="O84:P84 O135:P135 O143:P146">
    <cfRule type="cellIs" dxfId="6" priority="37" stopIfTrue="1" operator="notEqual">
      <formula>0</formula>
    </cfRule>
  </conditionalFormatting>
  <conditionalFormatting sqref="O153:P154">
    <cfRule type="cellIs" dxfId="5" priority="34" operator="notEqual">
      <formula>0</formula>
    </cfRule>
  </conditionalFormatting>
  <conditionalFormatting sqref="O164:P164">
    <cfRule type="cellIs" dxfId="4" priority="16" operator="equal">
      <formula>0</formula>
    </cfRule>
  </conditionalFormatting>
  <conditionalFormatting sqref="O168:P168">
    <cfRule type="cellIs" dxfId="3" priority="8" operator="notEqual">
      <formula>0</formula>
    </cfRule>
  </conditionalFormatting>
  <conditionalFormatting sqref="P1">
    <cfRule type="cellIs" dxfId="2" priority="22" stopIfTrue="1" operator="equal">
      <formula>0</formula>
    </cfRule>
  </conditionalFormatting>
  <conditionalFormatting sqref="P153:P154">
    <cfRule type="cellIs" dxfId="1" priority="35" stopIfTrue="1" operator="equal">
      <formula>"НЕРАВНЕНИЕ !"</formula>
    </cfRule>
  </conditionalFormatting>
  <conditionalFormatting sqref="P168">
    <cfRule type="cellIs" dxfId="0" priority="9" stopIfTrue="1" operator="equal">
      <formula>"НЕРАВНЕНИЕ !"</formula>
    </cfRule>
  </conditionalFormatting>
  <dataValidations count="6">
    <dataValidation type="whole" allowBlank="1" showInputMessage="1" showErrorMessage="1" error="Допустимата разлика е +/- 3 лв!" sqref="F165:G165 I165:J165 L165:M165" xr:uid="{326E6D3A-70DB-49CF-9874-C81BCD521F58}">
      <formula1>-3</formula1>
      <formula2>3</formula2>
    </dataValidation>
    <dataValidation type="whole" allowBlank="1" showInputMessage="1" showErrorMessage="1" error="Допустимата разлика е +/- 5 лв!" sqref="O165:P165" xr:uid="{D9637EEB-1EB5-447F-936F-F5B32BDB1952}">
      <formula1>-5</formula1>
      <formula2>5</formula2>
    </dataValidation>
    <dataValidation type="whole" operator="greaterThanOrEqual" allowBlank="1" showInputMessage="1" showErrorMessage="1" error="въведете цяло число" sqref="L161:M161 I161:J161 F161:G161" xr:uid="{BA90A360-9E7A-49D5-8299-81545909090D}">
      <formula1>0</formula1>
    </dataValidation>
    <dataValidation type="whole" operator="greaterThan" allowBlank="1" showInputMessage="1" showErrorMessage="1" sqref="C147" xr:uid="{063EEF47-8636-4472-A4F4-0AD432696EA5}">
      <formula1>2016</formula1>
    </dataValidation>
    <dataValidation type="whole" allowBlank="1" showInputMessage="1" showErrorMessage="1" error="въведете цяло число" sqref="L147 F13:G146 O13:P146 I13:J146 L13:M146 I160:J160 O160:P161 L160:M160 F160:G160" xr:uid="{FC926E2E-CCD2-4BA7-B01A-A929112010FB}">
      <formula1>-10000000000000000</formula1>
      <formula2>10000000000000000</formula2>
    </dataValidation>
    <dataValidation type="list" allowBlank="1" showInputMessage="1" showErrorMessage="1" sqref="O8" xr:uid="{35AD2198-C11E-482D-BDBC-0C4C4AB15240}">
      <formula1>$W$13:$W$24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 Павлов</dc:creator>
  <cp:lastModifiedBy>lenovo</cp:lastModifiedBy>
  <cp:lastPrinted>2024-10-10T05:29:37Z</cp:lastPrinted>
  <dcterms:created xsi:type="dcterms:W3CDTF">2015-12-01T07:17:04Z</dcterms:created>
  <dcterms:modified xsi:type="dcterms:W3CDTF">2025-04-28T12:44:10Z</dcterms:modified>
</cp:coreProperties>
</file>