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8265"/>
  </bookViews>
  <sheets>
    <sheet name="Оценка" sheetId="1" r:id="rId1"/>
    <sheet name="УПД" sheetId="2" r:id="rId2"/>
    <sheet name="НИД" sheetId="3" r:id="rId3"/>
    <sheet name="АУД" sheetId="4" r:id="rId4"/>
    <sheet name="Лист1" sheetId="5" state="hidden" r:id="rId5"/>
  </sheets>
  <calcPr calcId="145621"/>
</workbook>
</file>

<file path=xl/calcChain.xml><?xml version="1.0" encoding="utf-8"?>
<calcChain xmlns="http://schemas.openxmlformats.org/spreadsheetml/2006/main">
  <c r="K12" i="4" l="1"/>
  <c r="K20" i="4"/>
  <c r="K19" i="4"/>
  <c r="K18" i="4"/>
  <c r="K17" i="4"/>
  <c r="K16" i="4"/>
  <c r="K15" i="4"/>
  <c r="K14" i="4"/>
  <c r="K21" i="4" s="1"/>
  <c r="K22" i="4" s="1"/>
  <c r="A30" i="4" s="1"/>
  <c r="K30" i="4" s="1"/>
  <c r="K13" i="4"/>
  <c r="K6" i="4"/>
  <c r="K7" i="4"/>
  <c r="K5" i="4"/>
  <c r="K214" i="3"/>
  <c r="K213" i="3"/>
  <c r="K209" i="3"/>
  <c r="K208" i="3"/>
  <c r="K202" i="3"/>
  <c r="K201" i="3"/>
  <c r="K197" i="3"/>
  <c r="K196" i="3"/>
  <c r="K192" i="3"/>
  <c r="K191" i="3"/>
  <c r="K187" i="3"/>
  <c r="K186" i="3"/>
  <c r="K180" i="3"/>
  <c r="K179" i="3"/>
  <c r="K175" i="3"/>
  <c r="K174" i="3"/>
  <c r="K170" i="3"/>
  <c r="K169" i="3"/>
  <c r="K164" i="3"/>
  <c r="K165" i="3"/>
  <c r="K158" i="3"/>
  <c r="K157" i="3"/>
  <c r="K153" i="3"/>
  <c r="K152" i="3"/>
  <c r="K148" i="3"/>
  <c r="K147" i="3"/>
  <c r="K141" i="3"/>
  <c r="K140" i="3"/>
  <c r="K136" i="3"/>
  <c r="K135" i="3"/>
  <c r="K130" i="3"/>
  <c r="K131" i="3"/>
  <c r="K124" i="3"/>
  <c r="K123" i="3"/>
  <c r="K119" i="3"/>
  <c r="K118" i="3"/>
  <c r="K112" i="3"/>
  <c r="K114" i="3"/>
  <c r="K113" i="3"/>
  <c r="K108" i="3"/>
  <c r="K107" i="3"/>
  <c r="K106" i="3"/>
  <c r="K101" i="3"/>
  <c r="K102" i="3"/>
  <c r="K100" i="3"/>
  <c r="K73" i="2"/>
  <c r="K96" i="3"/>
  <c r="K95" i="3"/>
  <c r="K94" i="3"/>
  <c r="K97" i="3" s="1"/>
  <c r="K86" i="3"/>
  <c r="K83" i="3"/>
  <c r="K80" i="3"/>
  <c r="K72" i="3"/>
  <c r="K73" i="3"/>
  <c r="K71" i="3"/>
  <c r="K66" i="3"/>
  <c r="K67" i="3"/>
  <c r="K65" i="3"/>
  <c r="K60" i="3"/>
  <c r="K61" i="3"/>
  <c r="K59" i="3"/>
  <c r="K52" i="3"/>
  <c r="K51" i="3"/>
  <c r="K47" i="3"/>
  <c r="K46" i="3"/>
  <c r="K42" i="3"/>
  <c r="K41" i="3"/>
  <c r="K40" i="3"/>
  <c r="K39" i="3"/>
  <c r="K38" i="3"/>
  <c r="K34" i="3"/>
  <c r="K33" i="3"/>
  <c r="K32" i="3"/>
  <c r="K31" i="3"/>
  <c r="K30" i="3"/>
  <c r="K26" i="3"/>
  <c r="K25" i="3"/>
  <c r="K24" i="3"/>
  <c r="K23" i="3"/>
  <c r="K22" i="3"/>
  <c r="K18" i="3"/>
  <c r="K17" i="3"/>
  <c r="K16" i="3"/>
  <c r="K15" i="3"/>
  <c r="K14" i="3"/>
  <c r="K7" i="3"/>
  <c r="K8" i="3"/>
  <c r="K9" i="3"/>
  <c r="K10" i="3"/>
  <c r="K6" i="3"/>
  <c r="K106" i="2"/>
  <c r="K105" i="2"/>
  <c r="K104" i="2"/>
  <c r="K103" i="2"/>
  <c r="K84" i="2"/>
  <c r="K93" i="2"/>
  <c r="K94" i="2"/>
  <c r="K95" i="2"/>
  <c r="K92" i="2"/>
  <c r="K74" i="2"/>
  <c r="K75" i="2"/>
  <c r="K76" i="2"/>
  <c r="K77" i="2"/>
  <c r="K78" i="2"/>
  <c r="K79" i="2"/>
  <c r="K80" i="2"/>
  <c r="K81" i="2"/>
  <c r="K82" i="2"/>
  <c r="K83" i="2"/>
  <c r="K65" i="2"/>
  <c r="K58" i="2"/>
  <c r="K57" i="2"/>
  <c r="K56" i="2"/>
  <c r="K55" i="2"/>
  <c r="K54" i="2"/>
  <c r="K53" i="2"/>
  <c r="K52" i="2"/>
  <c r="K62" i="2"/>
  <c r="K38" i="2"/>
  <c r="K39" i="2"/>
  <c r="K40" i="2"/>
  <c r="K41" i="2"/>
  <c r="K42" i="2"/>
  <c r="K43" i="2"/>
  <c r="K44" i="2"/>
  <c r="K45" i="2"/>
  <c r="K46" i="2"/>
  <c r="K47" i="2"/>
  <c r="K48" i="2"/>
  <c r="K37" i="2"/>
  <c r="K31" i="2"/>
  <c r="K30" i="2"/>
  <c r="K28" i="2"/>
  <c r="K27" i="2"/>
  <c r="K25" i="2"/>
  <c r="K24" i="2"/>
  <c r="K6" i="2"/>
  <c r="A28" i="4" l="1"/>
  <c r="K28" i="4" s="1"/>
  <c r="A29" i="4"/>
  <c r="K29" i="4" s="1"/>
  <c r="A27" i="4"/>
  <c r="K27" i="4" s="1"/>
  <c r="K188" i="3"/>
  <c r="K8" i="4"/>
  <c r="K198" i="3"/>
  <c r="K210" i="3"/>
  <c r="K193" i="3"/>
  <c r="K215" i="3"/>
  <c r="K90" i="3"/>
  <c r="K203" i="3"/>
  <c r="K154" i="3"/>
  <c r="K181" i="3"/>
  <c r="K176" i="3"/>
  <c r="K171" i="3"/>
  <c r="K166" i="3"/>
  <c r="K159" i="3"/>
  <c r="K149" i="3"/>
  <c r="K120" i="3"/>
  <c r="K125" i="3"/>
  <c r="K142" i="3"/>
  <c r="K137" i="3"/>
  <c r="K132" i="3"/>
  <c r="K109" i="3"/>
  <c r="K103" i="3"/>
  <c r="K115" i="3"/>
  <c r="K74" i="3"/>
  <c r="K48" i="3"/>
  <c r="K68" i="3"/>
  <c r="K62" i="3"/>
  <c r="K53" i="3"/>
  <c r="K43" i="3"/>
  <c r="K35" i="3"/>
  <c r="K27" i="3"/>
  <c r="K11" i="3"/>
  <c r="K19" i="3"/>
  <c r="K68" i="2"/>
  <c r="K109" i="2"/>
  <c r="K110" i="2" s="1"/>
  <c r="K98" i="2"/>
  <c r="K49" i="2"/>
  <c r="K85" i="2"/>
  <c r="K59" i="2"/>
  <c r="K32" i="2"/>
  <c r="K33" i="2" s="1"/>
  <c r="I16" i="1" l="1"/>
  <c r="K204" i="3"/>
  <c r="K216" i="3"/>
  <c r="K160" i="3"/>
  <c r="K182" i="3"/>
  <c r="K143" i="3"/>
  <c r="K126" i="3"/>
  <c r="K75" i="3"/>
  <c r="K54" i="3"/>
  <c r="K69" i="2"/>
  <c r="K99" i="2"/>
  <c r="K111" i="2" s="1"/>
  <c r="K86" i="2"/>
  <c r="K217" i="3" l="1"/>
  <c r="K218" i="3" s="1"/>
  <c r="K14" i="2"/>
  <c r="K10" i="2"/>
  <c r="A225" i="3" l="1"/>
  <c r="K225" i="3" s="1"/>
  <c r="A224" i="3"/>
  <c r="K224" i="3" s="1"/>
  <c r="A223" i="3"/>
  <c r="K223" i="3" s="1"/>
  <c r="A226" i="3"/>
  <c r="K226" i="3" s="1"/>
  <c r="K18" i="2"/>
  <c r="K19" i="2" s="1"/>
  <c r="K87" i="2" s="1"/>
  <c r="K112" i="2" s="1"/>
  <c r="I15" i="1" l="1"/>
  <c r="A118" i="2"/>
  <c r="K118" i="2" s="1"/>
  <c r="A120" i="2"/>
  <c r="K120" i="2" s="1"/>
  <c r="A119" i="2"/>
  <c r="K119" i="2" s="1"/>
  <c r="A117" i="2"/>
  <c r="K117" i="2" s="1"/>
  <c r="I14" i="1" l="1"/>
  <c r="I17" i="1" s="1"/>
  <c r="A21" i="1" s="1"/>
  <c r="I21" i="1" s="1"/>
  <c r="A24" i="1" l="1"/>
  <c r="I24" i="1" s="1"/>
  <c r="A23" i="1"/>
  <c r="I23" i="1" s="1"/>
  <c r="A22" i="1"/>
  <c r="I22" i="1" s="1"/>
</calcChain>
</file>

<file path=xl/sharedStrings.xml><?xml version="1.0" encoding="utf-8"?>
<sst xmlns="http://schemas.openxmlformats.org/spreadsheetml/2006/main" count="594" uniqueCount="262">
  <si>
    <t>1. УЧЕБНО-ПРЕПОДАВАТЕЛСКА ДЕЙНОСТ</t>
  </si>
  <si>
    <t>1.1.</t>
  </si>
  <si>
    <t>Учебна заетост</t>
  </si>
  <si>
    <t>1.1.1.</t>
  </si>
  <si>
    <t>ОКС "Магистър", в т.ч. специализирани курсове в ОНС "Доктор", (по 4 точки за всяка година с извеждани дисциплини, независимо от броя им)</t>
  </si>
  <si>
    <t>ОКС "Бакалавър" (по 2 точки за всяка година с извеждани дисциплини, независимо от броя им)</t>
  </si>
  <si>
    <t>Извеждани дисциплини на чужд език (по 6 точки точки за всяка година с извеждани дисциплини, независимо от броя им)</t>
  </si>
  <si>
    <t>Точки</t>
  </si>
  <si>
    <t>Брой години</t>
  </si>
  <si>
    <t>Сума</t>
  </si>
  <si>
    <t>1.2.</t>
  </si>
  <si>
    <t>Обновяване на учебното съдържание в преподаваните учебни курсове</t>
  </si>
  <si>
    <t>Авторски/съавторски учебник (по 2 точки за всеки издаден учебник)</t>
  </si>
  <si>
    <t>1.2.1.</t>
  </si>
  <si>
    <t>Общ брой точки по показател 1.1. Учебна заетост:</t>
  </si>
  <si>
    <t>1.3.</t>
  </si>
  <si>
    <t>1.3.1.</t>
  </si>
  <si>
    <t>Общ брой точки по показател 1.3.1. Ръководени дипломни работи:</t>
  </si>
  <si>
    <t>1.3.2.</t>
  </si>
  <si>
    <t>Ръководени дипломни работи, стажове ипрактики. Изнесени лекции в университети и организации по покана (за последните 3 академични учебни години)</t>
  </si>
  <si>
    <t>Общ брой точки по показател 1.3.2. Ръководство на стажове и практики, финансирани от външни на Аграрен университет - Пловдив източници:</t>
  </si>
  <si>
    <t>1.3.3.</t>
  </si>
  <si>
    <t>На български език</t>
  </si>
  <si>
    <t>На чужд език</t>
  </si>
  <si>
    <t>Общ брой точки по показател 1.3.3. Изнесени лекции в университети и организации по покана:</t>
  </si>
  <si>
    <t>1.4.</t>
  </si>
  <si>
    <t>Рецензиране на дипломни работи</t>
  </si>
  <si>
    <t>1.4.1.</t>
  </si>
  <si>
    <t>Общ брой точки по показател 1.4.1. Ръководени дипломни работи:</t>
  </si>
  <si>
    <t>А. САМООЦЕНКА ПО ЕМПИРИЧНИ КРИТЕРИИ</t>
  </si>
  <si>
    <t>Б. ОЦЕНКА ПО НЕЕМПИРИЧНИ КРИТЕРИИ</t>
  </si>
  <si>
    <t xml:space="preserve">1.5. </t>
  </si>
  <si>
    <t>Оценка на учебно-преподавателската работа от катедрата</t>
  </si>
  <si>
    <t>1.5.1.</t>
  </si>
  <si>
    <t>Незадоволителна</t>
  </si>
  <si>
    <t>Задоволителна</t>
  </si>
  <si>
    <t>Добра</t>
  </si>
  <si>
    <t>Много добра</t>
  </si>
  <si>
    <t>*Оценката е приета с решение от заседание на катедрен съвет с</t>
  </si>
  <si>
    <t>протокол №</t>
  </si>
  <si>
    <t>от дата</t>
  </si>
  <si>
    <t>Общ брой точки по показател 1.5.1. Оценка от катедрени обсъждания на учебно-преподавателската работа:</t>
  </si>
  <si>
    <t>1.6.</t>
  </si>
  <si>
    <t>Оценка от проучвания на удовлетвореността на студентите от качеството на обучение</t>
  </si>
  <si>
    <t>1.6.1.</t>
  </si>
  <si>
    <t>Незадоволителна (обща удовлетвореност 0,00%-24,99%)</t>
  </si>
  <si>
    <t>Задоволителна (обща удовлетвореност 25,00%-49,99%)</t>
  </si>
  <si>
    <t>Добра (обща удовлетвореност 50,00%-74,99%)</t>
  </si>
  <si>
    <t>Много добра (обща удовлетвореност 75,00%-100,00%)</t>
  </si>
  <si>
    <t>*Оценката е предоставена по служебен път от ЦКК с</t>
  </si>
  <si>
    <t>доклад №</t>
  </si>
  <si>
    <t>Общ брой точки по показател 1.6.1. Оценка от проучвания на удовлетвореността на студентите от качеството на обучение:</t>
  </si>
  <si>
    <t>В. ОБОБЩАВАЩА ОЦЕНКА ЗА "УЧЕБНО-ПРЕПОДАВАТЕЛСКА ДЕЙНОСТ"</t>
  </si>
  <si>
    <t>Незадоволителна (0-11,24 точки)</t>
  </si>
  <si>
    <t>Задоволителна (11,25-22,4 точки)</t>
  </si>
  <si>
    <t>Много добра (над 31,4 точки)</t>
  </si>
  <si>
    <t>2. НАУЧНО-ИЗСЛЕДОВАТЕЛСКА ДЕЙНОСТ</t>
  </si>
  <si>
    <t>2.1.</t>
  </si>
  <si>
    <t>Научни публикации за периода на атестиране</t>
  </si>
  <si>
    <t>2.1.1.</t>
  </si>
  <si>
    <t xml:space="preserve">Научни публикации </t>
  </si>
  <si>
    <t>Показател „Разработени и одобрени научноизследователски проекти”</t>
  </si>
  <si>
    <t>2.2.1.</t>
  </si>
  <si>
    <t>2.2.</t>
  </si>
  <si>
    <t>Научно-изследователски и образователни проекти</t>
  </si>
  <si>
    <t>Вътрешно академични проекти</t>
  </si>
  <si>
    <t>Проекти по ФНИ и национални програми</t>
  </si>
  <si>
    <t>Проекти по международни програми</t>
  </si>
  <si>
    <t>2.3.</t>
  </si>
  <si>
    <t>Постижения в научното развитие</t>
  </si>
  <si>
    <t>Индивидуално развитие</t>
  </si>
  <si>
    <t>Израстване в академична длъжност</t>
  </si>
  <si>
    <t>Придобиване на научна степен</t>
  </si>
  <si>
    <t>2.3.1.</t>
  </si>
  <si>
    <t>2.3.2.</t>
  </si>
  <si>
    <t>Участие в научни журита и редколегии</t>
  </si>
  <si>
    <t>2.3.3.</t>
  </si>
  <si>
    <t>Експертно-приложна дейност</t>
  </si>
  <si>
    <t>2.3.4.</t>
  </si>
  <si>
    <t>Научно ръководство на докторанти</t>
  </si>
  <si>
    <t>Участие в работни комисии</t>
  </si>
  <si>
    <t>2.3.5.</t>
  </si>
  <si>
    <t>2.3.6.</t>
  </si>
  <si>
    <t>Участие в организирането и провеждането на научни или други престижни форуми</t>
  </si>
  <si>
    <t>2.3.7.</t>
  </si>
  <si>
    <t>Членство в научни организации</t>
  </si>
  <si>
    <t>В. ОБОБЩАВАЩА ОЦЕНКА ЗА "НАУЧНО-ИЗСЛЕДОВАТЕЛСКА ДЕЙНОСТ"</t>
  </si>
  <si>
    <t>3.</t>
  </si>
  <si>
    <t>АДМИНИСТРАТИВНО-УПРАВЛЕНСКА ДЕЙНОСТ</t>
  </si>
  <si>
    <t>1.</t>
  </si>
  <si>
    <t>Ръководител на център</t>
  </si>
  <si>
    <t>2.</t>
  </si>
  <si>
    <t xml:space="preserve">Ръководител на учебен отдел  </t>
  </si>
  <si>
    <t>Ръководител на катедра</t>
  </si>
  <si>
    <t>4.</t>
  </si>
  <si>
    <t>5.</t>
  </si>
  <si>
    <t>Член на Академичния съвет</t>
  </si>
  <si>
    <t>Ръководител на магистърска програма</t>
  </si>
  <si>
    <t>Факултетен Еразъм координатор</t>
  </si>
  <si>
    <t>Член на Факултетен съвет</t>
  </si>
  <si>
    <t xml:space="preserve">Член на Контролния съвет </t>
  </si>
  <si>
    <t>Член на Факултетна атестационна комисия</t>
  </si>
  <si>
    <t>Незадоволителна (0-2,99 точки)</t>
  </si>
  <si>
    <t>Задоволителна (3,0-4,99 точки)</t>
  </si>
  <si>
    <t>КРАЙНА АТЕСТАЦИОННА ОЦЕНКА</t>
  </si>
  <si>
    <t>Незадоволителна (0-25,0 точки)</t>
  </si>
  <si>
    <t>Задоволителна (25,1-50,0 точки)</t>
  </si>
  <si>
    <t>Добра (50,1-80,0 точки)</t>
  </si>
  <si>
    <t>Много добра (над 80 точки)</t>
  </si>
  <si>
    <t>АТЕСТАЦИОННА ОЦЕНКА</t>
  </si>
  <si>
    <t>на………………………………………………………………………………………….</t>
  </si>
  <si>
    <t>ОБОБЩАВАЩА ОЦЕНКА ЗА "УЧЕБНО-ПРЕПОДАВАТЕЛСКА ДЕЙНОСТ"</t>
  </si>
  <si>
    <t>ОБОБЩАВАЩА ОЦЕНКА ЗА "НАУЧНО-ИЗСЛЕДОВАТЕЛСКА ДЕЙНОСТ"</t>
  </si>
  <si>
    <t>ОБОБЩАВАЩА ОЦЕНКА ЗА "АДМИНИСТРАТИВНО-УПРАВЛЕНСКА ДЕЙНОСТ"</t>
  </si>
  <si>
    <t>Дата:</t>
  </si>
  <si>
    <t>Комисия по атестирането:</t>
  </si>
  <si>
    <t>(име, фамилия, подпис)</t>
  </si>
  <si>
    <t>академична длъжност…………………………. научна степен………………………………</t>
  </si>
  <si>
    <t>административна длъжност………………….. катедра………………..……………………</t>
  </si>
  <si>
    <t>КУМУЛАТИВЕН БРОЙ ТОЧКИ:</t>
  </si>
  <si>
    <t>Опции</t>
  </si>
  <si>
    <t>Да</t>
  </si>
  <si>
    <t>X</t>
  </si>
  <si>
    <t>-</t>
  </si>
  <si>
    <t>Общ брой точки по показател 1.1.1. Учебни дисциплини, водени със студенти на АУ за периода на атестиране:</t>
  </si>
  <si>
    <r>
      <t xml:space="preserve">Учебни дисциплини, водени със студенти на АУ за периода на атестиране </t>
    </r>
    <r>
      <rPr>
        <i/>
        <sz val="12"/>
        <color theme="1"/>
        <rFont val="Times New Roman"/>
        <family val="1"/>
        <charset val="204"/>
      </rPr>
      <t>(посочете имената на дисциплините)</t>
    </r>
  </si>
  <si>
    <t>Общ брой точки по показател 1.2. Обновяване на учебното съдържание в преподаваните учебни курсове:</t>
  </si>
  <si>
    <t>Общ брой точки по показател 1.2.1. Разработени учебници, учебни пособия и учебни помагала:</t>
  </si>
  <si>
    <t>Авторски/съавторски електронни учебни помагала (по 2 точки за всяко издадено помагало)</t>
  </si>
  <si>
    <t>Авторски/съавторски учебни помагала (по 1 точка за за всяко издадено помагало)</t>
  </si>
  <si>
    <r>
      <t xml:space="preserve">Разработени учебници, учебни пособия и учебни помагала </t>
    </r>
    <r>
      <rPr>
        <i/>
        <sz val="12"/>
        <color theme="1"/>
        <rFont val="Times New Roman"/>
        <family val="1"/>
        <charset val="204"/>
      </rPr>
      <t>(посочете имената на учебниците и помагалата)</t>
    </r>
  </si>
  <si>
    <t>при необходимост от нулева стойност се ползва поле А6</t>
  </si>
  <si>
    <t xml:space="preserve"> </t>
  </si>
  <si>
    <r>
      <rPr>
        <b/>
        <sz val="12"/>
        <color theme="1"/>
        <rFont val="Times New Roman"/>
        <family val="1"/>
        <charset val="204"/>
      </rPr>
      <t xml:space="preserve">Ръководени дипломни работи </t>
    </r>
    <r>
      <rPr>
        <i/>
        <sz val="12"/>
        <color theme="1"/>
        <rFont val="Times New Roman"/>
        <family val="1"/>
        <charset val="204"/>
      </rPr>
      <t>(посочете фак. № и имената на дипломантите)</t>
    </r>
  </si>
  <si>
    <r>
      <t xml:space="preserve">Ръководство на стажове и практики, финансирани от външни на Аграрен университет - Пловдив източници </t>
    </r>
    <r>
      <rPr>
        <i/>
        <sz val="12"/>
        <color theme="1"/>
        <rFont val="Times New Roman"/>
        <family val="1"/>
        <charset val="204"/>
      </rPr>
      <t>(посочете вид на стажа/практиката и източник на финансиране)</t>
    </r>
  </si>
  <si>
    <r>
      <t>Изнесени лекции в университети и организации по покана</t>
    </r>
    <r>
      <rPr>
        <i/>
        <sz val="12"/>
        <color theme="1"/>
        <rFont val="Times New Roman"/>
        <family val="1"/>
        <charset val="204"/>
      </rPr>
      <t xml:space="preserve"> (посочете институцията, в която е изнесена лекцията)</t>
    </r>
  </si>
  <si>
    <t>ОБЩ БРОЙ ТОЧКИ ПО КРИТЕРИЙ 1.3. Ръководени дипломни работи, стажове и практики. Изнесени лекции в университети и организации по покана (за последните 3 академични учебни години):</t>
  </si>
  <si>
    <t>ОБЩ БРОЙ ТОЧКИ ПО КРИТЕРИЙ 1.4. Рецензиране на дипломни работи:</t>
  </si>
  <si>
    <r>
      <t>Рецензирани дипломни работи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(посочете фак. № и имената на дипломантите)</t>
    </r>
  </si>
  <si>
    <t>ОБЩ БРОЙ ТОЧКИ ПО ЕМПИРИЧНИ КРИТЕРИИ</t>
  </si>
  <si>
    <r>
      <t xml:space="preserve">Оценка от катедрени обсъждания на учебно-преподавателската работа </t>
    </r>
    <r>
      <rPr>
        <i/>
        <sz val="12"/>
        <color theme="1"/>
        <rFont val="Times New Roman"/>
        <family val="1"/>
        <charset val="204"/>
      </rPr>
      <t>(изберете "ДА" от падащото меню в полето пред поставената от КС оценка)</t>
    </r>
  </si>
  <si>
    <t>ОБЩ БРОЙ ТОЧКИ ПО КРИТЕРИЙ 1.5. Оценка на учебно-преподавателската работа от катедрата:</t>
  </si>
  <si>
    <t>ОБЩ БРОЙ ТОЧКИ ПО КРИТЕРИЙ 1.6. Оценка от проучвания на удовлетвореността на студентите от качеството на обучение:</t>
  </si>
  <si>
    <r>
      <rPr>
        <b/>
        <sz val="12"/>
        <color theme="1"/>
        <rFont val="Times New Roman"/>
        <family val="1"/>
        <charset val="204"/>
      </rPr>
      <t xml:space="preserve">Оценка от проучвания на удовлетвореността на студентите от качеството на обучение </t>
    </r>
    <r>
      <rPr>
        <i/>
        <sz val="12"/>
        <color theme="1"/>
        <rFont val="Times New Roman"/>
        <family val="1"/>
        <charset val="204"/>
      </rPr>
      <t>(изберете "ДА" от падащото меню в полето пред предоставената от ЦКК оценка)</t>
    </r>
  </si>
  <si>
    <t>ОБЩ БРОЙ ТОЧКИ ПО НЕЕМПИРИЧНИ КРИТЕРИИ</t>
  </si>
  <si>
    <t>ВСИЧКО ПО "УЧЕБНО-ПРЕПОДАВАТЕЛСКА ДЕЙНОСТ"</t>
  </si>
  <si>
    <t>Атестационна оценка за раздела</t>
  </si>
  <si>
    <t>Добра (22,5-31,4 точки)</t>
  </si>
  <si>
    <t>Общ брой точки от научни публикации в списания с Impact фактор и Impact ранг (SCOPUS, WEB OF SCIENCE):</t>
  </si>
  <si>
    <r>
      <t xml:space="preserve">Научни публикации в списания с Impact фактор и Impact ранг (SCOPUS, WEB OF SCIENCE) </t>
    </r>
    <r>
      <rPr>
        <i/>
        <sz val="12"/>
        <color rgb="FF000000"/>
        <rFont val="Times New Roman"/>
        <family val="1"/>
        <charset val="204"/>
      </rPr>
      <t>(посочете заглавие на статията и име на списанието, в което е публикувана)</t>
    </r>
  </si>
  <si>
    <r>
      <t xml:space="preserve">Научни публикации във вторични литературни източници </t>
    </r>
    <r>
      <rPr>
        <i/>
        <sz val="12"/>
        <color rgb="FF000000"/>
        <rFont val="Times New Roman"/>
        <family val="1"/>
        <charset val="204"/>
      </rPr>
      <t>(посочете заглавие на статията и име на списанието, в което е публикувана)</t>
    </r>
  </si>
  <si>
    <r>
      <t xml:space="preserve">Научни доклади публикувани в сборници от научни форуми (конгреси, конференции, симпозиуми, кръгли маси) или в научни трудове </t>
    </r>
    <r>
      <rPr>
        <i/>
        <sz val="12"/>
        <color rgb="FF000000"/>
        <rFont val="Times New Roman"/>
        <family val="1"/>
        <charset val="204"/>
      </rPr>
      <t>(посочете заглавие на доклада и сборникът, в който е публикуван)</t>
    </r>
  </si>
  <si>
    <t>Общ брой точки от научни публикации във вторични литературни източници:</t>
  </si>
  <si>
    <t>Общ брой точки от научни доклади публикувани в сборници от научни форуми или в научни трудове:</t>
  </si>
  <si>
    <r>
      <t xml:space="preserve">Брой цитирания в списания с Impact Factor и Impact  Rank (SCOPUS, WEB OF SCIENCE) </t>
    </r>
    <r>
      <rPr>
        <i/>
        <sz val="12"/>
        <color rgb="FF000000"/>
        <rFont val="Times New Roman"/>
        <family val="1"/>
        <charset val="204"/>
      </rPr>
      <t>(посочете заглавие на цитираната публикация; заглавие на статията, в която е цитатът, и списание, в което е публикувана статията с цитата)</t>
    </r>
  </si>
  <si>
    <t>Общ брой точки от цитирания в списания с Impact Factor и Impact  Rank (SCOPUS, WEB OF SCIENCE):</t>
  </si>
  <si>
    <r>
      <rPr>
        <b/>
        <sz val="12"/>
        <color rgb="FF000000"/>
        <rFont val="Times New Roman"/>
        <family val="1"/>
        <charset val="204"/>
      </rPr>
      <t xml:space="preserve">Брой цитирания във вторични литературни източници </t>
    </r>
    <r>
      <rPr>
        <i/>
        <sz val="12"/>
        <color rgb="FF000000"/>
        <rFont val="Times New Roman"/>
        <family val="1"/>
        <charset val="204"/>
      </rPr>
      <t>(посочете заглавие на цитираната публикация; заглавие на статията, в която е цитатът, и списание, в което е публикувана статията с цитата)</t>
    </r>
  </si>
  <si>
    <t>Общ брой точки от цитирания във вторични литературни източници:</t>
  </si>
  <si>
    <r>
      <t xml:space="preserve">Монографии </t>
    </r>
    <r>
      <rPr>
        <i/>
        <sz val="12"/>
        <color theme="1"/>
        <rFont val="Times New Roman"/>
        <family val="1"/>
        <charset val="204"/>
      </rPr>
      <t>(посочете библиографските данни за всяка публикувана монография)</t>
    </r>
  </si>
  <si>
    <r>
      <rPr>
        <b/>
        <sz val="12"/>
        <color theme="1"/>
        <rFont val="Times New Roman"/>
        <family val="1"/>
        <charset val="204"/>
      </rPr>
      <t>Студии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(посочете библиографските данни за всяка публикувана студия)</t>
    </r>
  </si>
  <si>
    <t>Общ брой точки от монографии:</t>
  </si>
  <si>
    <t>Общ брой точки от студии:</t>
  </si>
  <si>
    <t>Общ брой точки от вътрешно академични проекти:</t>
  </si>
  <si>
    <t>Общ брой точки от проекти по ФНИ и национални програми:</t>
  </si>
  <si>
    <t>Общ брой точки от проекти по международни програми:</t>
  </si>
  <si>
    <t>Вид участие</t>
  </si>
  <si>
    <t>ръководител</t>
  </si>
  <si>
    <t>участник</t>
  </si>
  <si>
    <t>1/0,5</t>
  </si>
  <si>
    <t>8/3</t>
  </si>
  <si>
    <t>10/5</t>
  </si>
  <si>
    <t>Диплома/Заповед №</t>
  </si>
  <si>
    <t>Дата</t>
  </si>
  <si>
    <t>Заета длъжност</t>
  </si>
  <si>
    <t>5/3</t>
  </si>
  <si>
    <t>професор</t>
  </si>
  <si>
    <t>доцент</t>
  </si>
  <si>
    <t>Придобита степен</t>
  </si>
  <si>
    <t>доктор на науките</t>
  </si>
  <si>
    <r>
      <t xml:space="preserve">Допълнителна квалификация </t>
    </r>
    <r>
      <rPr>
        <i/>
        <sz val="12"/>
        <color rgb="FF000000"/>
        <rFont val="Times New Roman"/>
        <family val="1"/>
        <charset val="204"/>
      </rPr>
      <t>(посочете участие в курсове, школи, семинари, обучение в чужбина и други форми за повишаване на квалификацията - тема, място, период на участието)</t>
    </r>
  </si>
  <si>
    <t>Общ брой точки по показател 2.3.1. Индивидуално развитие:</t>
  </si>
  <si>
    <t>ОБЩ БРОЙ ТОЧКИ ПО КРИТЕРИЙ 2.1. Научни публикации за периода на атестиране:</t>
  </si>
  <si>
    <t>ОБЩ БРОЙ ТОЧКИ ПО КРИТЕРИЙ 2.2. Научно-изследователски и образователни проекти:</t>
  </si>
  <si>
    <t>рецензия</t>
  </si>
  <si>
    <t>становище</t>
  </si>
  <si>
    <r>
      <t>Участие в научни журита и изготвяне на рецензии и/или</t>
    </r>
    <r>
      <rPr>
        <b/>
        <sz val="12"/>
        <color rgb="FF2E74B5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становища на дисертации и/или за заемане на</t>
    </r>
    <r>
      <rPr>
        <b/>
        <sz val="12"/>
        <color rgb="FF2E74B5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академични длъжности</t>
    </r>
    <r>
      <rPr>
        <i/>
        <sz val="12"/>
        <color rgb="FF000000"/>
        <rFont val="Times New Roman"/>
        <family val="1"/>
        <charset val="204"/>
      </rPr>
      <t xml:space="preserve"> (посочете кога и къде сте участвали в научно жури)</t>
    </r>
  </si>
  <si>
    <t>Общ брой точки от участия в научни журита:</t>
  </si>
  <si>
    <t>Общ брой точки от рецензиране на научни проекти по национални програми:</t>
  </si>
  <si>
    <r>
      <rPr>
        <b/>
        <sz val="12"/>
        <color rgb="FF000000"/>
        <rFont val="Times New Roman"/>
        <family val="1"/>
        <charset val="204"/>
      </rPr>
      <t>Рецензиране на научни проекти по национални програми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(посочете име на проекта)</t>
    </r>
  </si>
  <si>
    <r>
      <rPr>
        <b/>
        <sz val="12"/>
        <color rgb="FF000000"/>
        <rFont val="Times New Roman"/>
        <family val="1"/>
        <charset val="204"/>
      </rPr>
      <t>Рецензиране на научни проекти по международни програми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(посочете име на проекта)</t>
    </r>
  </si>
  <si>
    <t>Общ брой точки от рецензиране на научни проекти по международни програми:</t>
  </si>
  <si>
    <r>
      <rPr>
        <b/>
        <sz val="12"/>
        <color rgb="FF000000"/>
        <rFont val="Times New Roman"/>
        <family val="1"/>
        <charset val="204"/>
      </rPr>
      <t>Участие в редколегии на научни списания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(посочете име на списанието)</t>
    </r>
  </si>
  <si>
    <t>Общ брой точки от участие в редколегии на научни списания:</t>
  </si>
  <si>
    <r>
      <t xml:space="preserve">Главен редактор на научно списание  </t>
    </r>
    <r>
      <rPr>
        <i/>
        <sz val="12"/>
        <color rgb="FF000000"/>
        <rFont val="Times New Roman"/>
        <family val="1"/>
        <charset val="204"/>
      </rPr>
      <t>(посочете име на списанието)</t>
    </r>
  </si>
  <si>
    <r>
      <t xml:space="preserve">Участие в редколегии на научни списания с Impact Factor </t>
    </r>
    <r>
      <rPr>
        <i/>
        <sz val="12"/>
        <color rgb="FF000000"/>
        <rFont val="Times New Roman"/>
        <family val="1"/>
        <charset val="204"/>
      </rPr>
      <t xml:space="preserve"> (посочете име на списанието)</t>
    </r>
  </si>
  <si>
    <t>Общ брой точки от участие като гл. редактор на научно списание:</t>
  </si>
  <si>
    <t>Общ брой точки от участие в редколегии на научни списания с Impact Factor:</t>
  </si>
  <si>
    <t>Общ брой точки по показател 2.3.2. Участие в научни журита и редколегии:</t>
  </si>
  <si>
    <r>
      <t xml:space="preserve">Ръководство на художествено-творческа дейност </t>
    </r>
    <r>
      <rPr>
        <i/>
        <sz val="12"/>
        <color rgb="FF000000"/>
        <rFont val="Times New Roman"/>
        <family val="1"/>
        <charset val="204"/>
      </rPr>
      <t>(посочете вида дейност)</t>
    </r>
  </si>
  <si>
    <t>Общ брой точки от ръководство на художествено-творческа дейност:</t>
  </si>
  <si>
    <t>Общ брой точки от приложно-внедрителска дейност:</t>
  </si>
  <si>
    <r>
      <t xml:space="preserve">Приложно – внедрителска дейност </t>
    </r>
    <r>
      <rPr>
        <i/>
        <sz val="12"/>
        <color rgb="FF000000"/>
        <rFont val="Times New Roman"/>
        <family val="1"/>
        <charset val="204"/>
      </rPr>
      <t>(посочете име на внедрителски  проект)</t>
    </r>
  </si>
  <si>
    <t>Общ брой точки от защитени сортове, патенти, технологии:</t>
  </si>
  <si>
    <r>
      <t xml:space="preserve">Защитени сортове, патенти, технологии </t>
    </r>
    <r>
      <rPr>
        <i/>
        <sz val="12"/>
        <color rgb="FF000000"/>
        <rFont val="Times New Roman"/>
        <family val="1"/>
        <charset val="204"/>
      </rPr>
      <t>(представете дейността)</t>
    </r>
  </si>
  <si>
    <t>Общ брой точки по показател 2.3.3. Експертно-приложна дейност:</t>
  </si>
  <si>
    <r>
      <t xml:space="preserve">Ръководство на докторант, отписан без право на защита </t>
    </r>
    <r>
      <rPr>
        <i/>
        <sz val="12"/>
        <color rgb="FF000000"/>
        <rFont val="Times New Roman"/>
        <family val="1"/>
        <charset val="204"/>
      </rPr>
      <t>(посочете име и решение на ФС)</t>
    </r>
  </si>
  <si>
    <r>
      <t xml:space="preserve">Ръководство на докторант, отписан с право на защита </t>
    </r>
    <r>
      <rPr>
        <i/>
        <sz val="12"/>
        <color rgb="FF000000"/>
        <rFont val="Times New Roman"/>
        <family val="1"/>
        <charset val="204"/>
      </rPr>
      <t>(посочете име и решение на ФС)</t>
    </r>
  </si>
  <si>
    <r>
      <t xml:space="preserve">Ръководство на докторант с проведена успешна защита на дисертация </t>
    </r>
    <r>
      <rPr>
        <i/>
        <sz val="12"/>
        <color rgb="FF000000"/>
        <rFont val="Times New Roman"/>
        <family val="1"/>
        <charset val="204"/>
      </rPr>
      <t>(посочете име и решение на ФС)</t>
    </r>
  </si>
  <si>
    <t>Общ брой точки от ръководство на докторант, отписан без право на защита:</t>
  </si>
  <si>
    <t>Общ брой точки от ръководство на докторант, отписан с право на защита:</t>
  </si>
  <si>
    <t>Общ брой точки от ръководство на докторант с проведена успешна защита:</t>
  </si>
  <si>
    <t>Втори научен ръководител</t>
  </si>
  <si>
    <t>Общ брой точки по показател 2.3.4. Научно-ръководство на докторанти:</t>
  </si>
  <si>
    <r>
      <t>Факултетни в АУ - Пловдив</t>
    </r>
    <r>
      <rPr>
        <i/>
        <sz val="12"/>
        <color rgb="FF000000"/>
        <rFont val="Times New Roman"/>
        <family val="1"/>
        <charset val="204"/>
      </rPr>
      <t xml:space="preserve"> (посочете име на комисията)</t>
    </r>
  </si>
  <si>
    <t>Общ брой точки от участия във факултетни комисии:</t>
  </si>
  <si>
    <r>
      <t>Университетски в АУ - Пловдив</t>
    </r>
    <r>
      <rPr>
        <i/>
        <sz val="12"/>
        <color rgb="FF000000"/>
        <rFont val="Times New Roman"/>
        <family val="1"/>
        <charset val="204"/>
      </rPr>
      <t xml:space="preserve"> (посочете име на комисията)</t>
    </r>
  </si>
  <si>
    <r>
      <t xml:space="preserve">Национални  </t>
    </r>
    <r>
      <rPr>
        <i/>
        <sz val="12"/>
        <color rgb="FF000000"/>
        <rFont val="Times New Roman"/>
        <family val="1"/>
        <charset val="204"/>
      </rPr>
      <t>(посочете име на комисията)</t>
    </r>
  </si>
  <si>
    <r>
      <t xml:space="preserve">Международни </t>
    </r>
    <r>
      <rPr>
        <i/>
        <sz val="12"/>
        <color rgb="FF000000"/>
        <rFont val="Times New Roman"/>
        <family val="1"/>
        <charset val="204"/>
      </rPr>
      <t>(посочете име на комисията)</t>
    </r>
  </si>
  <si>
    <t>Общ брой точки от участия в университетски комисии:</t>
  </si>
  <si>
    <t>Общ брой точки от участия в национални комисии:</t>
  </si>
  <si>
    <t>Общ брой точки от участия в международни комисии:</t>
  </si>
  <si>
    <t>Общ брой точки по показател 2.3.5. Участие в работни комисии:</t>
  </si>
  <si>
    <r>
      <t>Факултетни в АУ - Пловдив</t>
    </r>
    <r>
      <rPr>
        <i/>
        <sz val="12"/>
        <color rgb="FF000000"/>
        <rFont val="Times New Roman"/>
        <family val="1"/>
        <charset val="204"/>
      </rPr>
      <t xml:space="preserve"> (посочете име на форума)</t>
    </r>
  </si>
  <si>
    <r>
      <t>Университетски в АУ - Пловдив</t>
    </r>
    <r>
      <rPr>
        <i/>
        <sz val="12"/>
        <color rgb="FF000000"/>
        <rFont val="Times New Roman"/>
        <family val="1"/>
        <charset val="204"/>
      </rPr>
      <t xml:space="preserve"> (посочете име на форума)</t>
    </r>
  </si>
  <si>
    <r>
      <t xml:space="preserve">Национални  </t>
    </r>
    <r>
      <rPr>
        <i/>
        <sz val="12"/>
        <color rgb="FF000000"/>
        <rFont val="Times New Roman"/>
        <family val="1"/>
        <charset val="204"/>
      </rPr>
      <t>(посочете име на форума)</t>
    </r>
  </si>
  <si>
    <r>
      <t xml:space="preserve">Международни </t>
    </r>
    <r>
      <rPr>
        <i/>
        <sz val="12"/>
        <color rgb="FF000000"/>
        <rFont val="Times New Roman"/>
        <family val="1"/>
        <charset val="204"/>
      </rPr>
      <t>(посочете име на форума)</t>
    </r>
  </si>
  <si>
    <t>Общ брой точки от участия във факултетни форуми:</t>
  </si>
  <si>
    <t>Общ брой точки от участия в университетски форуми:</t>
  </si>
  <si>
    <t>Общ брой точки от участия в национални форуми:</t>
  </si>
  <si>
    <t>Общ брой точки от участия в международни форуми:</t>
  </si>
  <si>
    <t>Общ брой точки по показател 2.3.6. Участие в организирането и провеждането на научни или други престижни форуми:</t>
  </si>
  <si>
    <r>
      <t xml:space="preserve">Национални  </t>
    </r>
    <r>
      <rPr>
        <i/>
        <sz val="12"/>
        <color rgb="FF000000"/>
        <rFont val="Times New Roman"/>
        <family val="1"/>
        <charset val="204"/>
      </rPr>
      <t>(посочете име на организацията)</t>
    </r>
  </si>
  <si>
    <r>
      <t xml:space="preserve">Международни </t>
    </r>
    <r>
      <rPr>
        <i/>
        <sz val="12"/>
        <color rgb="FF000000"/>
        <rFont val="Times New Roman"/>
        <family val="1"/>
        <charset val="204"/>
      </rPr>
      <t>(посочете име на организацията)</t>
    </r>
  </si>
  <si>
    <t>Общ брой точки от членство в национални научни организации:</t>
  </si>
  <si>
    <t>Общ брой точки от членство в международни научни организации:</t>
  </si>
  <si>
    <t>Общ брой точки по показател 2.3.7. Членство в научни организации:</t>
  </si>
  <si>
    <t>ОБЩ БРОЙ ТОЧКИ ПО КРИТЕРИЙ 2.3. Постижения в научното развитие:</t>
  </si>
  <si>
    <t>ВСИЧКО ПО "НАУЧНО-ИЗСЛЕДОВАТЕЛСКА ДЕЙНОСТ"</t>
  </si>
  <si>
    <t>Име на ръководеното звено:</t>
  </si>
  <si>
    <t>Председател на ОС на Факултет; Председател на Контролния съвет, Мениджър по качеството</t>
  </si>
  <si>
    <t>3.1.</t>
  </si>
  <si>
    <t>Административно-управленска длъжност</t>
  </si>
  <si>
    <t>3.2.</t>
  </si>
  <si>
    <t>Административно-управленска позиция</t>
  </si>
  <si>
    <t>Длъжност:</t>
  </si>
  <si>
    <t>ОБЩ БРОЙ ТОЧКИ ПО КРИТЕРИЙ 3.1. Административно-управленска длъжност:</t>
  </si>
  <si>
    <t>Председател на ОС на АУ</t>
  </si>
  <si>
    <t>Зам. председател на ОС на АУ</t>
  </si>
  <si>
    <t>Председател на Контролния съвет</t>
  </si>
  <si>
    <t>Мениджър по качеството</t>
  </si>
  <si>
    <t>Председател на ОС на ФА</t>
  </si>
  <si>
    <t>Председател на ОС на ФЛГ</t>
  </si>
  <si>
    <t>Председател на ОС на ФРЗА</t>
  </si>
  <si>
    <t>Председател на ОС на ФИ</t>
  </si>
  <si>
    <t>ОБЩ БРОЙ ТОЧКИ ПО КРИТЕРИЙ 3.2. Административно-управленска позиция:</t>
  </si>
  <si>
    <t>ВСИЧКО ПО "АДМИНИСТРАТИВНО-УПРАВЛЕНСКА ДЕЙНОСТ"</t>
  </si>
  <si>
    <t>Добра (5,0-8,0 точки)</t>
  </si>
  <si>
    <t>Много добра (над 8,0 точки)</t>
  </si>
  <si>
    <t>Позиция:</t>
  </si>
  <si>
    <t>Заемана позиция:</t>
  </si>
  <si>
    <t>Попълнил справката:</t>
  </si>
  <si>
    <t>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</si>
</sst>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2E74B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justify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10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/>
    <xf numFmtId="0" fontId="12" fillId="3" borderId="1" xfId="0" applyFont="1" applyFill="1" applyBorder="1"/>
    <xf numFmtId="14" fontId="7" fillId="0" borderId="1" xfId="0" applyNumberFormat="1" applyFont="1" applyBorder="1" applyAlignment="1">
      <alignment horizontal="left" vertical="center"/>
    </xf>
    <xf numFmtId="0" fontId="14" fillId="0" borderId="0" xfId="0" applyFont="1"/>
    <xf numFmtId="0" fontId="6" fillId="0" borderId="0" xfId="0" applyFont="1" applyBorder="1"/>
    <xf numFmtId="0" fontId="12" fillId="0" borderId="0" xfId="0" applyFont="1" applyBorder="1"/>
    <xf numFmtId="0" fontId="5" fillId="0" borderId="0" xfId="0" applyFont="1" applyAlignment="1">
      <alignment horizontal="left"/>
    </xf>
    <xf numFmtId="0" fontId="15" fillId="3" borderId="1" xfId="0" applyFont="1" applyFill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12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2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1" fontId="7" fillId="3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2" fillId="3" borderId="2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tabSelected="1" workbookViewId="0">
      <selection activeCell="I25" sqref="I25"/>
    </sheetView>
  </sheetViews>
  <sheetFormatPr defaultRowHeight="15.75" x14ac:dyDescent="0.25"/>
  <cols>
    <col min="1" max="10" width="9.140625" style="5"/>
  </cols>
  <sheetData>
    <row r="3" spans="1:10" ht="22.5" x14ac:dyDescent="0.3">
      <c r="A3" s="56" t="s">
        <v>109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22.5" x14ac:dyDescent="0.3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57" t="s">
        <v>110</v>
      </c>
      <c r="B5" s="57"/>
      <c r="C5" s="57"/>
      <c r="D5" s="57"/>
      <c r="E5" s="57"/>
      <c r="F5" s="57"/>
      <c r="G5" s="57"/>
      <c r="H5" s="57"/>
      <c r="I5" s="57"/>
      <c r="J5" s="57"/>
    </row>
    <row r="7" spans="1:10" x14ac:dyDescent="0.25">
      <c r="A7" s="57" t="s">
        <v>117</v>
      </c>
      <c r="B7" s="57"/>
      <c r="C7" s="57"/>
      <c r="D7" s="57"/>
      <c r="E7" s="57"/>
      <c r="F7" s="57"/>
      <c r="G7" s="57"/>
      <c r="H7" s="57"/>
      <c r="I7" s="57"/>
      <c r="J7" s="57"/>
    </row>
    <row r="9" spans="1:10" x14ac:dyDescent="0.25">
      <c r="A9" s="57" t="s">
        <v>118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4" spans="1:10" s="8" customFormat="1" ht="32.1" customHeight="1" x14ac:dyDescent="0.25">
      <c r="A14" s="51" t="s">
        <v>111</v>
      </c>
      <c r="B14" s="51"/>
      <c r="C14" s="51"/>
      <c r="D14" s="51"/>
      <c r="E14" s="51"/>
      <c r="F14" s="51"/>
      <c r="G14" s="51"/>
      <c r="H14" s="51"/>
      <c r="I14" s="52">
        <f>SUM(УПД!K117:K120)</f>
        <v>0</v>
      </c>
      <c r="J14" s="52"/>
    </row>
    <row r="15" spans="1:10" s="8" customFormat="1" ht="32.1" customHeight="1" x14ac:dyDescent="0.25">
      <c r="A15" s="51" t="s">
        <v>112</v>
      </c>
      <c r="B15" s="51"/>
      <c r="C15" s="51"/>
      <c r="D15" s="51"/>
      <c r="E15" s="51"/>
      <c r="F15" s="51"/>
      <c r="G15" s="51"/>
      <c r="H15" s="51"/>
      <c r="I15" s="52">
        <f>SUM(НИД!K223:K226)</f>
        <v>0</v>
      </c>
      <c r="J15" s="52"/>
    </row>
    <row r="16" spans="1:10" s="8" customFormat="1" ht="32.1" customHeight="1" x14ac:dyDescent="0.25">
      <c r="A16" s="51" t="s">
        <v>113</v>
      </c>
      <c r="B16" s="51"/>
      <c r="C16" s="51"/>
      <c r="D16" s="51"/>
      <c r="E16" s="51"/>
      <c r="F16" s="51"/>
      <c r="G16" s="51"/>
      <c r="H16" s="51"/>
      <c r="I16" s="52">
        <f>SUM(АУД!K27:K30)</f>
        <v>0</v>
      </c>
      <c r="J16" s="52"/>
    </row>
    <row r="17" spans="1:10" x14ac:dyDescent="0.25">
      <c r="A17" s="54" t="s">
        <v>119</v>
      </c>
      <c r="B17" s="54"/>
      <c r="C17" s="54"/>
      <c r="D17" s="54"/>
      <c r="E17" s="54"/>
      <c r="F17" s="54"/>
      <c r="G17" s="54"/>
      <c r="H17" s="54"/>
      <c r="I17" s="55">
        <f>SUM(I14:J16)</f>
        <v>0</v>
      </c>
      <c r="J17" s="55"/>
    </row>
    <row r="20" spans="1:10" ht="18.75" x14ac:dyDescent="0.3">
      <c r="A20" s="53" t="s">
        <v>104</v>
      </c>
      <c r="B20" s="53"/>
      <c r="C20" s="53"/>
      <c r="D20" s="53"/>
      <c r="E20" s="53"/>
      <c r="F20" s="53"/>
      <c r="G20" s="53"/>
      <c r="H20" s="53"/>
      <c r="I20" s="53"/>
      <c r="J20" s="53"/>
    </row>
    <row r="21" spans="1:10" x14ac:dyDescent="0.25">
      <c r="A21" s="11" t="str">
        <f>IF(I17&gt;25," ", IF(I17&gt;0,"X"," "))</f>
        <v xml:space="preserve"> </v>
      </c>
      <c r="B21" s="50" t="s">
        <v>105</v>
      </c>
      <c r="C21" s="50"/>
      <c r="D21" s="50"/>
      <c r="E21" s="50"/>
      <c r="F21" s="50"/>
      <c r="G21" s="50"/>
      <c r="H21" s="50"/>
      <c r="I21" s="48" t="str">
        <f>IF(A21="X",$I$17," ")</f>
        <v xml:space="preserve"> </v>
      </c>
      <c r="J21" s="49"/>
    </row>
    <row r="22" spans="1:10" x14ac:dyDescent="0.25">
      <c r="A22" s="11" t="str">
        <f>IF(J17&gt;50," ", IF(I17&gt;25,"X"," "))</f>
        <v xml:space="preserve"> </v>
      </c>
      <c r="B22" s="50" t="s">
        <v>106</v>
      </c>
      <c r="C22" s="50"/>
      <c r="D22" s="50"/>
      <c r="E22" s="50"/>
      <c r="F22" s="50"/>
      <c r="G22" s="50"/>
      <c r="H22" s="50"/>
      <c r="I22" s="48" t="str">
        <f>IF(A22="X",$I$17," ")</f>
        <v xml:space="preserve"> </v>
      </c>
      <c r="J22" s="49"/>
    </row>
    <row r="23" spans="1:10" x14ac:dyDescent="0.25">
      <c r="A23" s="11" t="str">
        <f>IF(J17&gt;80," ", IF(I17&gt;50,"X"," "))</f>
        <v xml:space="preserve"> </v>
      </c>
      <c r="B23" s="50" t="s">
        <v>107</v>
      </c>
      <c r="C23" s="50"/>
      <c r="D23" s="50"/>
      <c r="E23" s="50"/>
      <c r="F23" s="50"/>
      <c r="G23" s="50"/>
      <c r="H23" s="50"/>
      <c r="I23" s="48" t="str">
        <f>IF(A23="X",$I$17," ")</f>
        <v xml:space="preserve"> </v>
      </c>
      <c r="J23" s="49"/>
    </row>
    <row r="24" spans="1:10" x14ac:dyDescent="0.25">
      <c r="A24" s="11" t="str">
        <f>IF(I17&gt;80,"X", " ")</f>
        <v xml:space="preserve"> </v>
      </c>
      <c r="B24" s="50" t="s">
        <v>108</v>
      </c>
      <c r="C24" s="50"/>
      <c r="D24" s="50"/>
      <c r="E24" s="50"/>
      <c r="F24" s="50"/>
      <c r="G24" s="50"/>
      <c r="H24" s="50"/>
      <c r="I24" s="48" t="str">
        <f>IF(A24="X",$I$17," ")</f>
        <v xml:space="preserve"> </v>
      </c>
      <c r="J24" s="49"/>
    </row>
    <row r="28" spans="1:10" x14ac:dyDescent="0.25">
      <c r="A28" s="5" t="s">
        <v>114</v>
      </c>
      <c r="E28" s="5" t="s">
        <v>115</v>
      </c>
    </row>
    <row r="29" spans="1:10" x14ac:dyDescent="0.25">
      <c r="F29" s="5" t="s">
        <v>89</v>
      </c>
    </row>
    <row r="30" spans="1:10" x14ac:dyDescent="0.25">
      <c r="F30" s="5" t="s">
        <v>116</v>
      </c>
    </row>
    <row r="31" spans="1:10" x14ac:dyDescent="0.25">
      <c r="F31" s="5" t="s">
        <v>91</v>
      </c>
    </row>
    <row r="32" spans="1:10" x14ac:dyDescent="0.25">
      <c r="F32" s="5" t="s">
        <v>116</v>
      </c>
    </row>
    <row r="33" spans="6:6" x14ac:dyDescent="0.25">
      <c r="F33" s="5" t="s">
        <v>87</v>
      </c>
    </row>
    <row r="34" spans="6:6" x14ac:dyDescent="0.25">
      <c r="F34" s="5" t="s">
        <v>116</v>
      </c>
    </row>
    <row r="35" spans="6:6" x14ac:dyDescent="0.25">
      <c r="F35" s="5" t="s">
        <v>94</v>
      </c>
    </row>
    <row r="36" spans="6:6" x14ac:dyDescent="0.25">
      <c r="F36" s="5" t="s">
        <v>116</v>
      </c>
    </row>
    <row r="37" spans="6:6" x14ac:dyDescent="0.25">
      <c r="F37" s="5" t="s">
        <v>95</v>
      </c>
    </row>
    <row r="38" spans="6:6" x14ac:dyDescent="0.25">
      <c r="F38" s="5" t="s">
        <v>116</v>
      </c>
    </row>
  </sheetData>
  <mergeCells count="21">
    <mergeCell ref="A3:J3"/>
    <mergeCell ref="A5:J5"/>
    <mergeCell ref="A7:J7"/>
    <mergeCell ref="A9:J9"/>
    <mergeCell ref="A14:H14"/>
    <mergeCell ref="A16:H16"/>
    <mergeCell ref="I14:J14"/>
    <mergeCell ref="I15:J15"/>
    <mergeCell ref="I16:J16"/>
    <mergeCell ref="A20:J20"/>
    <mergeCell ref="A17:H17"/>
    <mergeCell ref="I17:J17"/>
    <mergeCell ref="A15:H15"/>
    <mergeCell ref="I21:J21"/>
    <mergeCell ref="I22:J22"/>
    <mergeCell ref="I23:J23"/>
    <mergeCell ref="I24:J24"/>
    <mergeCell ref="B21:H21"/>
    <mergeCell ref="B22:H22"/>
    <mergeCell ref="B23:H23"/>
    <mergeCell ref="B24:H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opLeftCell="A97" workbookViewId="0">
      <selection activeCell="A123" sqref="A123:XFD124"/>
    </sheetView>
  </sheetViews>
  <sheetFormatPr defaultRowHeight="15.75" x14ac:dyDescent="0.25"/>
  <cols>
    <col min="1" max="1" width="6" style="5" customWidth="1"/>
    <col min="2" max="2" width="5" style="5" customWidth="1"/>
    <col min="3" max="7" width="9.140625" style="5"/>
    <col min="8" max="8" width="14.85546875" style="5" customWidth="1"/>
    <col min="9" max="10" width="8.7109375" style="5" customWidth="1"/>
    <col min="11" max="11" width="9.140625" style="5"/>
  </cols>
  <sheetData>
    <row r="1" spans="1:11" s="1" customForma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1" customForma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x14ac:dyDescent="0.25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s="1" customFormat="1" x14ac:dyDescent="0.25">
      <c r="A4" s="24" t="s">
        <v>1</v>
      </c>
      <c r="B4" s="73" t="s">
        <v>2</v>
      </c>
      <c r="C4" s="74"/>
      <c r="D4" s="74"/>
      <c r="E4" s="74"/>
      <c r="F4" s="74"/>
      <c r="G4" s="74"/>
      <c r="H4" s="74"/>
      <c r="I4" s="74"/>
      <c r="J4" s="74"/>
      <c r="K4" s="75"/>
    </row>
    <row r="5" spans="1:11" s="1" customFormat="1" ht="31.5" x14ac:dyDescent="0.25">
      <c r="A5" s="29" t="s">
        <v>3</v>
      </c>
      <c r="B5" s="59" t="s">
        <v>125</v>
      </c>
      <c r="C5" s="59"/>
      <c r="D5" s="59"/>
      <c r="E5" s="59"/>
      <c r="F5" s="59"/>
      <c r="G5" s="59"/>
      <c r="H5" s="59"/>
      <c r="I5" s="17" t="s">
        <v>7</v>
      </c>
      <c r="J5" s="18" t="s">
        <v>8</v>
      </c>
      <c r="K5" s="17" t="s">
        <v>9</v>
      </c>
    </row>
    <row r="6" spans="1:11" ht="27.75" customHeight="1" x14ac:dyDescent="0.25">
      <c r="A6" s="64" t="s">
        <v>132</v>
      </c>
      <c r="B6" s="60" t="s">
        <v>5</v>
      </c>
      <c r="C6" s="60"/>
      <c r="D6" s="60"/>
      <c r="E6" s="60"/>
      <c r="F6" s="60"/>
      <c r="G6" s="60"/>
      <c r="H6" s="60"/>
      <c r="I6" s="11">
        <v>2</v>
      </c>
      <c r="J6" s="9"/>
      <c r="K6" s="9">
        <f>I6*J6</f>
        <v>0</v>
      </c>
    </row>
    <row r="7" spans="1:11" x14ac:dyDescent="0.25">
      <c r="A7" s="64"/>
      <c r="B7" s="9">
        <v>1</v>
      </c>
      <c r="C7" s="70"/>
      <c r="D7" s="71"/>
      <c r="E7" s="71"/>
      <c r="F7" s="71"/>
      <c r="G7" s="71"/>
      <c r="H7" s="72"/>
      <c r="I7" s="19" t="s">
        <v>123</v>
      </c>
      <c r="J7" s="19" t="s">
        <v>123</v>
      </c>
      <c r="K7" s="19" t="s">
        <v>123</v>
      </c>
    </row>
    <row r="8" spans="1:11" x14ac:dyDescent="0.25">
      <c r="A8" s="64"/>
      <c r="B8" s="9">
        <v>2</v>
      </c>
      <c r="C8" s="70"/>
      <c r="D8" s="71"/>
      <c r="E8" s="71"/>
      <c r="F8" s="71"/>
      <c r="G8" s="71"/>
      <c r="H8" s="72"/>
      <c r="I8" s="19" t="s">
        <v>123</v>
      </c>
      <c r="J8" s="19" t="s">
        <v>123</v>
      </c>
      <c r="K8" s="19" t="s">
        <v>123</v>
      </c>
    </row>
    <row r="9" spans="1:11" x14ac:dyDescent="0.25">
      <c r="A9" s="64"/>
      <c r="B9" s="9">
        <v>3</v>
      </c>
      <c r="C9" s="70"/>
      <c r="D9" s="71"/>
      <c r="E9" s="71"/>
      <c r="F9" s="71"/>
      <c r="G9" s="71"/>
      <c r="H9" s="72"/>
      <c r="I9" s="19" t="s">
        <v>123</v>
      </c>
      <c r="J9" s="19" t="s">
        <v>123</v>
      </c>
      <c r="K9" s="19" t="s">
        <v>123</v>
      </c>
    </row>
    <row r="10" spans="1:11" ht="45" customHeight="1" x14ac:dyDescent="0.25">
      <c r="A10" s="64"/>
      <c r="B10" s="60" t="s">
        <v>4</v>
      </c>
      <c r="C10" s="60"/>
      <c r="D10" s="60"/>
      <c r="E10" s="60"/>
      <c r="F10" s="60"/>
      <c r="G10" s="60"/>
      <c r="H10" s="60"/>
      <c r="I10" s="11">
        <v>4</v>
      </c>
      <c r="J10" s="9"/>
      <c r="K10" s="9">
        <f>I10*J10</f>
        <v>0</v>
      </c>
    </row>
    <row r="11" spans="1:11" x14ac:dyDescent="0.25">
      <c r="A11" s="64"/>
      <c r="B11" s="9">
        <v>1</v>
      </c>
      <c r="C11" s="70"/>
      <c r="D11" s="71"/>
      <c r="E11" s="71"/>
      <c r="F11" s="71"/>
      <c r="G11" s="71"/>
      <c r="H11" s="72"/>
      <c r="I11" s="19" t="s">
        <v>123</v>
      </c>
      <c r="J11" s="19" t="s">
        <v>123</v>
      </c>
      <c r="K11" s="19" t="s">
        <v>123</v>
      </c>
    </row>
    <row r="12" spans="1:11" x14ac:dyDescent="0.25">
      <c r="A12" s="64"/>
      <c r="B12" s="9">
        <v>2</v>
      </c>
      <c r="C12" s="70"/>
      <c r="D12" s="71"/>
      <c r="E12" s="71"/>
      <c r="F12" s="71"/>
      <c r="G12" s="71"/>
      <c r="H12" s="72"/>
      <c r="I12" s="19" t="s">
        <v>123</v>
      </c>
      <c r="J12" s="19" t="s">
        <v>123</v>
      </c>
      <c r="K12" s="19" t="s">
        <v>123</v>
      </c>
    </row>
    <row r="13" spans="1:11" x14ac:dyDescent="0.25">
      <c r="A13" s="64"/>
      <c r="B13" s="9">
        <v>3</v>
      </c>
      <c r="C13" s="70"/>
      <c r="D13" s="71"/>
      <c r="E13" s="71"/>
      <c r="F13" s="71"/>
      <c r="G13" s="71"/>
      <c r="H13" s="72"/>
      <c r="I13" s="19" t="s">
        <v>123</v>
      </c>
      <c r="J13" s="19" t="s">
        <v>123</v>
      </c>
      <c r="K13" s="19" t="s">
        <v>123</v>
      </c>
    </row>
    <row r="14" spans="1:11" ht="27.75" customHeight="1" x14ac:dyDescent="0.25">
      <c r="A14" s="64"/>
      <c r="B14" s="60" t="s">
        <v>6</v>
      </c>
      <c r="C14" s="60"/>
      <c r="D14" s="60"/>
      <c r="E14" s="60"/>
      <c r="F14" s="60"/>
      <c r="G14" s="60"/>
      <c r="H14" s="60"/>
      <c r="I14" s="11">
        <v>6</v>
      </c>
      <c r="J14" s="9"/>
      <c r="K14" s="9">
        <f>I14*J14</f>
        <v>0</v>
      </c>
    </row>
    <row r="15" spans="1:11" x14ac:dyDescent="0.25">
      <c r="A15" s="64"/>
      <c r="B15" s="9">
        <v>1</v>
      </c>
      <c r="C15" s="70"/>
      <c r="D15" s="71"/>
      <c r="E15" s="71"/>
      <c r="F15" s="71"/>
      <c r="G15" s="71"/>
      <c r="H15" s="72"/>
      <c r="I15" s="19" t="s">
        <v>123</v>
      </c>
      <c r="J15" s="19" t="s">
        <v>123</v>
      </c>
      <c r="K15" s="19" t="s">
        <v>123</v>
      </c>
    </row>
    <row r="16" spans="1:11" x14ac:dyDescent="0.25">
      <c r="A16" s="64"/>
      <c r="B16" s="9">
        <v>2</v>
      </c>
      <c r="C16" s="70"/>
      <c r="D16" s="71"/>
      <c r="E16" s="71"/>
      <c r="F16" s="71"/>
      <c r="G16" s="71"/>
      <c r="H16" s="72"/>
      <c r="I16" s="19" t="s">
        <v>123</v>
      </c>
      <c r="J16" s="19" t="s">
        <v>123</v>
      </c>
      <c r="K16" s="19" t="s">
        <v>123</v>
      </c>
    </row>
    <row r="17" spans="1:11" x14ac:dyDescent="0.25">
      <c r="A17" s="64"/>
      <c r="B17" s="9">
        <v>3</v>
      </c>
      <c r="C17" s="70"/>
      <c r="D17" s="71"/>
      <c r="E17" s="71"/>
      <c r="F17" s="71"/>
      <c r="G17" s="71"/>
      <c r="H17" s="72"/>
      <c r="I17" s="19" t="s">
        <v>123</v>
      </c>
      <c r="J17" s="19" t="s">
        <v>123</v>
      </c>
      <c r="K17" s="19" t="s">
        <v>123</v>
      </c>
    </row>
    <row r="18" spans="1:11" ht="27.75" customHeight="1" x14ac:dyDescent="0.25">
      <c r="A18" s="9"/>
      <c r="B18" s="61" t="s">
        <v>124</v>
      </c>
      <c r="C18" s="61"/>
      <c r="D18" s="61"/>
      <c r="E18" s="61"/>
      <c r="F18" s="61"/>
      <c r="G18" s="61"/>
      <c r="H18" s="61"/>
      <c r="I18" s="61"/>
      <c r="J18" s="61"/>
      <c r="K18" s="22">
        <f>SUM(K6,K10,K14)</f>
        <v>0</v>
      </c>
    </row>
    <row r="19" spans="1:11" s="4" customFormat="1" x14ac:dyDescent="0.25">
      <c r="A19" s="62" t="s">
        <v>14</v>
      </c>
      <c r="B19" s="62"/>
      <c r="C19" s="62"/>
      <c r="D19" s="62"/>
      <c r="E19" s="62"/>
      <c r="F19" s="62"/>
      <c r="G19" s="62"/>
      <c r="H19" s="62"/>
      <c r="I19" s="62"/>
      <c r="J19" s="62"/>
      <c r="K19" s="28">
        <f>K18</f>
        <v>0</v>
      </c>
    </row>
    <row r="20" spans="1:11" s="1" customForma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s="1" customFormat="1" ht="15.75" customHeight="1" x14ac:dyDescent="0.25">
      <c r="A21" s="23" t="s">
        <v>10</v>
      </c>
      <c r="B21" s="63" t="s">
        <v>11</v>
      </c>
      <c r="C21" s="63"/>
      <c r="D21" s="63"/>
      <c r="E21" s="63"/>
      <c r="F21" s="63"/>
      <c r="G21" s="63"/>
      <c r="H21" s="63"/>
      <c r="I21" s="63"/>
      <c r="J21" s="63"/>
      <c r="K21" s="63"/>
    </row>
    <row r="22" spans="1:11" s="1" customFormat="1" ht="30" customHeight="1" x14ac:dyDescent="0.25">
      <c r="A22" s="25" t="s">
        <v>13</v>
      </c>
      <c r="B22" s="59" t="s">
        <v>130</v>
      </c>
      <c r="C22" s="59"/>
      <c r="D22" s="59"/>
      <c r="E22" s="59"/>
      <c r="F22" s="59"/>
      <c r="G22" s="59"/>
      <c r="H22" s="59"/>
      <c r="I22" s="17" t="s">
        <v>7</v>
      </c>
      <c r="J22" s="18"/>
      <c r="K22" s="17" t="s">
        <v>9</v>
      </c>
    </row>
    <row r="23" spans="1:11" x14ac:dyDescent="0.25">
      <c r="A23" s="64"/>
      <c r="B23" s="50" t="s">
        <v>12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1:11" x14ac:dyDescent="0.25">
      <c r="A24" s="64"/>
      <c r="B24" s="9">
        <v>1</v>
      </c>
      <c r="C24" s="50"/>
      <c r="D24" s="50"/>
      <c r="E24" s="50"/>
      <c r="F24" s="50"/>
      <c r="G24" s="50"/>
      <c r="H24" s="50"/>
      <c r="I24" s="11">
        <v>2</v>
      </c>
      <c r="J24" s="19" t="s">
        <v>123</v>
      </c>
      <c r="K24" s="19" t="str">
        <f>IF(C24=Лист1!$A$6,УПД!J24,УПД!I24)</f>
        <v>-</v>
      </c>
    </row>
    <row r="25" spans="1:11" x14ac:dyDescent="0.25">
      <c r="A25" s="64"/>
      <c r="B25" s="9">
        <v>2</v>
      </c>
      <c r="C25" s="50"/>
      <c r="D25" s="50"/>
      <c r="E25" s="50"/>
      <c r="F25" s="50"/>
      <c r="G25" s="50"/>
      <c r="H25" s="50"/>
      <c r="I25" s="11">
        <v>2</v>
      </c>
      <c r="J25" s="19" t="s">
        <v>123</v>
      </c>
      <c r="K25" s="19" t="str">
        <f>IF(C25=Лист1!$A$6,УПД!J25,УПД!I25)</f>
        <v>-</v>
      </c>
    </row>
    <row r="26" spans="1:11" x14ac:dyDescent="0.25">
      <c r="A26" s="64"/>
      <c r="B26" s="50" t="s">
        <v>129</v>
      </c>
      <c r="C26" s="50"/>
      <c r="D26" s="50"/>
      <c r="E26" s="50"/>
      <c r="F26" s="50"/>
      <c r="G26" s="50"/>
      <c r="H26" s="50"/>
      <c r="I26" s="50"/>
      <c r="J26" s="50"/>
      <c r="K26" s="50"/>
    </row>
    <row r="27" spans="1:11" x14ac:dyDescent="0.25">
      <c r="A27" s="64"/>
      <c r="B27" s="9">
        <v>1</v>
      </c>
      <c r="C27" s="50"/>
      <c r="D27" s="50"/>
      <c r="E27" s="50"/>
      <c r="F27" s="50"/>
      <c r="G27" s="50"/>
      <c r="H27" s="50"/>
      <c r="I27" s="11">
        <v>1</v>
      </c>
      <c r="J27" s="19" t="s">
        <v>123</v>
      </c>
      <c r="K27" s="19" t="str">
        <f>IF(C27=Лист1!$A$6,УПД!J27,УПД!I27)</f>
        <v>-</v>
      </c>
    </row>
    <row r="28" spans="1:11" x14ac:dyDescent="0.25">
      <c r="A28" s="64"/>
      <c r="B28" s="9">
        <v>2</v>
      </c>
      <c r="C28" s="50"/>
      <c r="D28" s="50"/>
      <c r="E28" s="50"/>
      <c r="F28" s="50"/>
      <c r="G28" s="50"/>
      <c r="H28" s="50"/>
      <c r="I28" s="11">
        <v>1</v>
      </c>
      <c r="J28" s="19" t="s">
        <v>123</v>
      </c>
      <c r="K28" s="19" t="str">
        <f>IF(C28=Лист1!$A$6,УПД!J28,УПД!I28)</f>
        <v>-</v>
      </c>
    </row>
    <row r="29" spans="1:11" x14ac:dyDescent="0.25">
      <c r="A29" s="64"/>
      <c r="B29" s="50" t="s">
        <v>128</v>
      </c>
      <c r="C29" s="50"/>
      <c r="D29" s="50"/>
      <c r="E29" s="50"/>
      <c r="F29" s="50"/>
      <c r="G29" s="50"/>
      <c r="H29" s="50"/>
      <c r="I29" s="50"/>
      <c r="J29" s="50"/>
      <c r="K29" s="50"/>
    </row>
    <row r="30" spans="1:11" x14ac:dyDescent="0.25">
      <c r="A30" s="64"/>
      <c r="B30" s="9">
        <v>1</v>
      </c>
      <c r="C30" s="50"/>
      <c r="D30" s="50"/>
      <c r="E30" s="50"/>
      <c r="F30" s="50"/>
      <c r="G30" s="50"/>
      <c r="H30" s="50"/>
      <c r="I30" s="11">
        <v>2</v>
      </c>
      <c r="J30" s="19" t="s">
        <v>123</v>
      </c>
      <c r="K30" s="19" t="str">
        <f>IF(C30=Лист1!$A$6,УПД!J30,УПД!I30)</f>
        <v>-</v>
      </c>
    </row>
    <row r="31" spans="1:11" x14ac:dyDescent="0.25">
      <c r="A31" s="64"/>
      <c r="B31" s="9">
        <v>2</v>
      </c>
      <c r="C31" s="50"/>
      <c r="D31" s="50"/>
      <c r="E31" s="50"/>
      <c r="F31" s="50"/>
      <c r="G31" s="50"/>
      <c r="H31" s="50"/>
      <c r="I31" s="11">
        <v>2</v>
      </c>
      <c r="J31" s="19" t="s">
        <v>123</v>
      </c>
      <c r="K31" s="19" t="str">
        <f>IF(C31=Лист1!$A$6,УПД!J31,УПД!I31)</f>
        <v>-</v>
      </c>
    </row>
    <row r="32" spans="1:11" ht="27.75" customHeight="1" x14ac:dyDescent="0.25">
      <c r="A32" s="27"/>
      <c r="B32" s="61" t="s">
        <v>127</v>
      </c>
      <c r="C32" s="61"/>
      <c r="D32" s="61"/>
      <c r="E32" s="61"/>
      <c r="F32" s="61"/>
      <c r="G32" s="61"/>
      <c r="H32" s="61"/>
      <c r="I32" s="61"/>
      <c r="J32" s="61"/>
      <c r="K32" s="22">
        <f>SUM(K24:K31)</f>
        <v>0</v>
      </c>
    </row>
    <row r="33" spans="1:11" s="4" customFormat="1" ht="30" customHeight="1" x14ac:dyDescent="0.25">
      <c r="A33" s="65" t="s">
        <v>126</v>
      </c>
      <c r="B33" s="65"/>
      <c r="C33" s="65"/>
      <c r="D33" s="65"/>
      <c r="E33" s="65"/>
      <c r="F33" s="65"/>
      <c r="G33" s="65"/>
      <c r="H33" s="65"/>
      <c r="I33" s="65"/>
      <c r="J33" s="65"/>
      <c r="K33" s="28">
        <f>K32</f>
        <v>0</v>
      </c>
    </row>
    <row r="34" spans="1:11" s="4" customFormat="1" ht="15" x14ac:dyDescent="0.25">
      <c r="A34"/>
      <c r="B34"/>
      <c r="C34"/>
      <c r="D34"/>
      <c r="E34"/>
      <c r="F34"/>
      <c r="G34"/>
      <c r="H34"/>
      <c r="I34"/>
      <c r="J34"/>
      <c r="K34"/>
    </row>
    <row r="35" spans="1:11" s="1" customFormat="1" ht="30" customHeight="1" x14ac:dyDescent="0.25">
      <c r="A35" s="23" t="s">
        <v>15</v>
      </c>
      <c r="B35" s="63" t="s">
        <v>19</v>
      </c>
      <c r="C35" s="63"/>
      <c r="D35" s="63"/>
      <c r="E35" s="63"/>
      <c r="F35" s="63"/>
      <c r="G35" s="63"/>
      <c r="H35" s="63"/>
      <c r="I35" s="63"/>
      <c r="J35" s="63"/>
      <c r="K35" s="63"/>
    </row>
    <row r="36" spans="1:11" ht="30" customHeight="1" x14ac:dyDescent="0.25">
      <c r="A36" s="17" t="s">
        <v>16</v>
      </c>
      <c r="B36" s="60" t="s">
        <v>133</v>
      </c>
      <c r="C36" s="60"/>
      <c r="D36" s="60"/>
      <c r="E36" s="60"/>
      <c r="F36" s="60"/>
      <c r="G36" s="60"/>
      <c r="H36" s="60"/>
      <c r="I36" s="17" t="s">
        <v>7</v>
      </c>
      <c r="J36" s="18"/>
      <c r="K36" s="17" t="s">
        <v>9</v>
      </c>
    </row>
    <row r="37" spans="1:11" x14ac:dyDescent="0.25">
      <c r="A37" s="64"/>
      <c r="B37" s="9">
        <v>1</v>
      </c>
      <c r="C37" s="64"/>
      <c r="D37" s="64"/>
      <c r="E37" s="64"/>
      <c r="F37" s="64"/>
      <c r="G37" s="64"/>
      <c r="H37" s="64"/>
      <c r="I37" s="11">
        <v>1</v>
      </c>
      <c r="J37" s="19" t="s">
        <v>123</v>
      </c>
      <c r="K37" s="19" t="str">
        <f>IF(C37=Лист1!$A$6,УПД!J37,УПД!I37)</f>
        <v>-</v>
      </c>
    </row>
    <row r="38" spans="1:11" x14ac:dyDescent="0.25">
      <c r="A38" s="64"/>
      <c r="B38" s="9">
        <v>2</v>
      </c>
      <c r="C38" s="64"/>
      <c r="D38" s="64"/>
      <c r="E38" s="64"/>
      <c r="F38" s="64"/>
      <c r="G38" s="64"/>
      <c r="H38" s="64"/>
      <c r="I38" s="11">
        <v>1</v>
      </c>
      <c r="J38" s="19" t="s">
        <v>123</v>
      </c>
      <c r="K38" s="19" t="str">
        <f>IF(C38=Лист1!$A$6,УПД!J38,УПД!I38)</f>
        <v>-</v>
      </c>
    </row>
    <row r="39" spans="1:11" x14ac:dyDescent="0.25">
      <c r="A39" s="64"/>
      <c r="B39" s="9">
        <v>3</v>
      </c>
      <c r="C39" s="64"/>
      <c r="D39" s="64"/>
      <c r="E39" s="64"/>
      <c r="F39" s="64"/>
      <c r="G39" s="64"/>
      <c r="H39" s="64"/>
      <c r="I39" s="11">
        <v>1</v>
      </c>
      <c r="J39" s="19" t="s">
        <v>123</v>
      </c>
      <c r="K39" s="19" t="str">
        <f>IF(C39=Лист1!$A$6,УПД!J39,УПД!I39)</f>
        <v>-</v>
      </c>
    </row>
    <row r="40" spans="1:11" x14ac:dyDescent="0.25">
      <c r="A40" s="64"/>
      <c r="B40" s="9">
        <v>4</v>
      </c>
      <c r="C40" s="64"/>
      <c r="D40" s="64"/>
      <c r="E40" s="64"/>
      <c r="F40" s="64"/>
      <c r="G40" s="64"/>
      <c r="H40" s="64"/>
      <c r="I40" s="11">
        <v>1</v>
      </c>
      <c r="J40" s="19" t="s">
        <v>123</v>
      </c>
      <c r="K40" s="19" t="str">
        <f>IF(C40=Лист1!$A$6,УПД!J40,УПД!I40)</f>
        <v>-</v>
      </c>
    </row>
    <row r="41" spans="1:11" x14ac:dyDescent="0.25">
      <c r="A41" s="64"/>
      <c r="B41" s="9">
        <v>5</v>
      </c>
      <c r="C41" s="64"/>
      <c r="D41" s="64"/>
      <c r="E41" s="64"/>
      <c r="F41" s="64"/>
      <c r="G41" s="64"/>
      <c r="H41" s="64"/>
      <c r="I41" s="11">
        <v>1</v>
      </c>
      <c r="J41" s="19" t="s">
        <v>123</v>
      </c>
      <c r="K41" s="19" t="str">
        <f>IF(C41=Лист1!$A$6,УПД!J41,УПД!I41)</f>
        <v>-</v>
      </c>
    </row>
    <row r="42" spans="1:11" x14ac:dyDescent="0.25">
      <c r="A42" s="64"/>
      <c r="B42" s="9">
        <v>6</v>
      </c>
      <c r="C42" s="64"/>
      <c r="D42" s="64"/>
      <c r="E42" s="64"/>
      <c r="F42" s="64"/>
      <c r="G42" s="64"/>
      <c r="H42" s="64"/>
      <c r="I42" s="11">
        <v>0.7</v>
      </c>
      <c r="J42" s="19" t="s">
        <v>123</v>
      </c>
      <c r="K42" s="19" t="str">
        <f>IF(C42=Лист1!$A$6,УПД!J42,УПД!I42)</f>
        <v>-</v>
      </c>
    </row>
    <row r="43" spans="1:11" x14ac:dyDescent="0.25">
      <c r="A43" s="64"/>
      <c r="B43" s="9">
        <v>7</v>
      </c>
      <c r="C43" s="64"/>
      <c r="D43" s="64"/>
      <c r="E43" s="64"/>
      <c r="F43" s="64"/>
      <c r="G43" s="64"/>
      <c r="H43" s="64"/>
      <c r="I43" s="11">
        <v>0.7</v>
      </c>
      <c r="J43" s="19" t="s">
        <v>123</v>
      </c>
      <c r="K43" s="19" t="str">
        <f>IF(C43=Лист1!$A$6,УПД!J43,УПД!I43)</f>
        <v>-</v>
      </c>
    </row>
    <row r="44" spans="1:11" x14ac:dyDescent="0.25">
      <c r="A44" s="64"/>
      <c r="B44" s="9">
        <v>8</v>
      </c>
      <c r="C44" s="64"/>
      <c r="D44" s="64"/>
      <c r="E44" s="64"/>
      <c r="F44" s="64"/>
      <c r="G44" s="64"/>
      <c r="H44" s="64"/>
      <c r="I44" s="11">
        <v>0.7</v>
      </c>
      <c r="J44" s="19" t="s">
        <v>123</v>
      </c>
      <c r="K44" s="19" t="str">
        <f>IF(C44=Лист1!$A$6,УПД!J44,УПД!I44)</f>
        <v>-</v>
      </c>
    </row>
    <row r="45" spans="1:11" x14ac:dyDescent="0.25">
      <c r="A45" s="64"/>
      <c r="B45" s="9">
        <v>9</v>
      </c>
      <c r="C45" s="64"/>
      <c r="D45" s="64"/>
      <c r="E45" s="64"/>
      <c r="F45" s="64"/>
      <c r="G45" s="64"/>
      <c r="H45" s="64"/>
      <c r="I45" s="11">
        <v>0.7</v>
      </c>
      <c r="J45" s="19" t="s">
        <v>123</v>
      </c>
      <c r="K45" s="19" t="str">
        <f>IF(C45=Лист1!$A$6,УПД!J45,УПД!I45)</f>
        <v>-</v>
      </c>
    </row>
    <row r="46" spans="1:11" x14ac:dyDescent="0.25">
      <c r="A46" s="64"/>
      <c r="B46" s="9">
        <v>10</v>
      </c>
      <c r="C46" s="64"/>
      <c r="D46" s="64"/>
      <c r="E46" s="64"/>
      <c r="F46" s="64"/>
      <c r="G46" s="64"/>
      <c r="H46" s="64"/>
      <c r="I46" s="11">
        <v>0.7</v>
      </c>
      <c r="J46" s="19" t="s">
        <v>123</v>
      </c>
      <c r="K46" s="19" t="str">
        <f>IF(C46=Лист1!$A$6,УПД!J46,УПД!I46)</f>
        <v>-</v>
      </c>
    </row>
    <row r="47" spans="1:11" x14ac:dyDescent="0.25">
      <c r="A47" s="64"/>
      <c r="B47" s="9">
        <v>11</v>
      </c>
      <c r="C47" s="64"/>
      <c r="D47" s="64"/>
      <c r="E47" s="64"/>
      <c r="F47" s="64"/>
      <c r="G47" s="64"/>
      <c r="H47" s="64"/>
      <c r="I47" s="11">
        <v>0.5</v>
      </c>
      <c r="J47" s="19" t="s">
        <v>123</v>
      </c>
      <c r="K47" s="19" t="str">
        <f>IF(C47=Лист1!$A$6,УПД!J47,УПД!I47)</f>
        <v>-</v>
      </c>
    </row>
    <row r="48" spans="1:11" x14ac:dyDescent="0.25">
      <c r="A48" s="64"/>
      <c r="B48" s="9">
        <v>12</v>
      </c>
      <c r="C48" s="64"/>
      <c r="D48" s="64"/>
      <c r="E48" s="64"/>
      <c r="F48" s="64"/>
      <c r="G48" s="64"/>
      <c r="H48" s="64"/>
      <c r="I48" s="11">
        <v>0.5</v>
      </c>
      <c r="J48" s="19" t="s">
        <v>123</v>
      </c>
      <c r="K48" s="19" t="str">
        <f>IF(C48=Лист1!$A$6,УПД!J48,УПД!I48)</f>
        <v>-</v>
      </c>
    </row>
    <row r="49" spans="1:11" s="1" customFormat="1" x14ac:dyDescent="0.25">
      <c r="A49" s="16"/>
      <c r="B49" s="66" t="s">
        <v>17</v>
      </c>
      <c r="C49" s="66"/>
      <c r="D49" s="66"/>
      <c r="E49" s="66"/>
      <c r="F49" s="66"/>
      <c r="G49" s="66"/>
      <c r="H49" s="66"/>
      <c r="I49" s="66"/>
      <c r="J49" s="66"/>
      <c r="K49" s="22">
        <f>SUM(K37:K48)</f>
        <v>0</v>
      </c>
    </row>
    <row r="50" spans="1:11" s="1" customFormat="1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 ht="45" customHeight="1" x14ac:dyDescent="0.25">
      <c r="A51" s="25" t="s">
        <v>18</v>
      </c>
      <c r="B51" s="59" t="s">
        <v>134</v>
      </c>
      <c r="C51" s="59"/>
      <c r="D51" s="59"/>
      <c r="E51" s="59"/>
      <c r="F51" s="59"/>
      <c r="G51" s="59"/>
      <c r="H51" s="59"/>
      <c r="I51" s="17" t="s">
        <v>7</v>
      </c>
      <c r="J51" s="18"/>
      <c r="K51" s="17" t="s">
        <v>9</v>
      </c>
    </row>
    <row r="52" spans="1:11" x14ac:dyDescent="0.25">
      <c r="A52" s="64"/>
      <c r="B52" s="9">
        <v>1</v>
      </c>
      <c r="C52" s="64"/>
      <c r="D52" s="64"/>
      <c r="E52" s="64"/>
      <c r="F52" s="64"/>
      <c r="G52" s="64"/>
      <c r="H52" s="64"/>
      <c r="I52" s="11">
        <v>1</v>
      </c>
      <c r="J52" s="19" t="s">
        <v>123</v>
      </c>
      <c r="K52" s="19" t="str">
        <f>IF(C52=Лист1!$A$6,УПД!J52,УПД!I52)</f>
        <v>-</v>
      </c>
    </row>
    <row r="53" spans="1:11" x14ac:dyDescent="0.25">
      <c r="A53" s="64"/>
      <c r="B53" s="9">
        <v>2</v>
      </c>
      <c r="C53" s="64"/>
      <c r="D53" s="64"/>
      <c r="E53" s="64"/>
      <c r="F53" s="64"/>
      <c r="G53" s="64"/>
      <c r="H53" s="64"/>
      <c r="I53" s="11">
        <v>1</v>
      </c>
      <c r="J53" s="19" t="s">
        <v>123</v>
      </c>
      <c r="K53" s="19" t="str">
        <f>IF(C53=Лист1!$A$6,УПД!J53,УПД!I53)</f>
        <v>-</v>
      </c>
    </row>
    <row r="54" spans="1:11" x14ac:dyDescent="0.25">
      <c r="A54" s="64"/>
      <c r="B54" s="9">
        <v>3</v>
      </c>
      <c r="C54" s="64"/>
      <c r="D54" s="64"/>
      <c r="E54" s="64"/>
      <c r="F54" s="64"/>
      <c r="G54" s="64"/>
      <c r="H54" s="64"/>
      <c r="I54" s="11">
        <v>1</v>
      </c>
      <c r="J54" s="19" t="s">
        <v>123</v>
      </c>
      <c r="K54" s="19" t="str">
        <f>IF(C54=Лист1!$A$6,УПД!J54,УПД!I54)</f>
        <v>-</v>
      </c>
    </row>
    <row r="55" spans="1:11" x14ac:dyDescent="0.25">
      <c r="A55" s="64"/>
      <c r="B55" s="9">
        <v>4</v>
      </c>
      <c r="C55" s="64"/>
      <c r="D55" s="64"/>
      <c r="E55" s="64"/>
      <c r="F55" s="64"/>
      <c r="G55" s="64"/>
      <c r="H55" s="64"/>
      <c r="I55" s="11">
        <v>1</v>
      </c>
      <c r="J55" s="19" t="s">
        <v>123</v>
      </c>
      <c r="K55" s="19" t="str">
        <f>IF(C55=Лист1!$A$6,УПД!J55,УПД!I55)</f>
        <v>-</v>
      </c>
    </row>
    <row r="56" spans="1:11" x14ac:dyDescent="0.25">
      <c r="A56" s="64"/>
      <c r="B56" s="9">
        <v>5</v>
      </c>
      <c r="C56" s="64"/>
      <c r="D56" s="64"/>
      <c r="E56" s="64"/>
      <c r="F56" s="64"/>
      <c r="G56" s="64"/>
      <c r="H56" s="64"/>
      <c r="I56" s="11">
        <v>1</v>
      </c>
      <c r="J56" s="19" t="s">
        <v>123</v>
      </c>
      <c r="K56" s="19" t="str">
        <f>IF(C56=Лист1!$A$6,УПД!J56,УПД!I56)</f>
        <v>-</v>
      </c>
    </row>
    <row r="57" spans="1:11" x14ac:dyDescent="0.25">
      <c r="A57" s="64"/>
      <c r="B57" s="9">
        <v>6</v>
      </c>
      <c r="C57" s="64"/>
      <c r="D57" s="64"/>
      <c r="E57" s="64"/>
      <c r="F57" s="64"/>
      <c r="G57" s="64"/>
      <c r="H57" s="64"/>
      <c r="I57" s="11">
        <v>0.5</v>
      </c>
      <c r="J57" s="19" t="s">
        <v>123</v>
      </c>
      <c r="K57" s="19" t="str">
        <f>IF(C57=Лист1!$A$6,УПД!J57,УПД!I57)</f>
        <v>-</v>
      </c>
    </row>
    <row r="58" spans="1:11" x14ac:dyDescent="0.25">
      <c r="A58" s="64"/>
      <c r="B58" s="9">
        <v>7</v>
      </c>
      <c r="C58" s="64"/>
      <c r="D58" s="64"/>
      <c r="E58" s="64"/>
      <c r="F58" s="64"/>
      <c r="G58" s="64"/>
      <c r="H58" s="64"/>
      <c r="I58" s="11">
        <v>0.5</v>
      </c>
      <c r="J58" s="19" t="s">
        <v>123</v>
      </c>
      <c r="K58" s="19" t="str">
        <f>IF(C58=Лист1!$A$6,УПД!J58,УПД!I58)</f>
        <v>-</v>
      </c>
    </row>
    <row r="59" spans="1:11" s="1" customFormat="1" ht="30" customHeight="1" x14ac:dyDescent="0.25">
      <c r="A59" s="16"/>
      <c r="B59" s="59" t="s">
        <v>20</v>
      </c>
      <c r="C59" s="59"/>
      <c r="D59" s="59"/>
      <c r="E59" s="59"/>
      <c r="F59" s="59"/>
      <c r="G59" s="59"/>
      <c r="H59" s="59"/>
      <c r="I59" s="59"/>
      <c r="J59" s="59"/>
      <c r="K59" s="22">
        <f>SUM(K52:K58)</f>
        <v>0</v>
      </c>
    </row>
    <row r="60" spans="1:11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 s="1" customFormat="1" ht="30" customHeight="1" x14ac:dyDescent="0.25">
      <c r="A61" s="25" t="s">
        <v>21</v>
      </c>
      <c r="B61" s="59" t="s">
        <v>135</v>
      </c>
      <c r="C61" s="59"/>
      <c r="D61" s="59"/>
      <c r="E61" s="59"/>
      <c r="F61" s="59"/>
      <c r="G61" s="59"/>
      <c r="H61" s="59"/>
      <c r="I61" s="17" t="s">
        <v>7</v>
      </c>
      <c r="J61" s="18"/>
      <c r="K61" s="17" t="s">
        <v>9</v>
      </c>
    </row>
    <row r="62" spans="1:11" x14ac:dyDescent="0.25">
      <c r="A62" s="64"/>
      <c r="B62" s="50" t="s">
        <v>22</v>
      </c>
      <c r="C62" s="50"/>
      <c r="D62" s="50"/>
      <c r="E62" s="50"/>
      <c r="F62" s="50"/>
      <c r="G62" s="50"/>
      <c r="H62" s="50"/>
      <c r="I62" s="11">
        <v>2</v>
      </c>
      <c r="J62" s="19" t="s">
        <v>123</v>
      </c>
      <c r="K62" s="19" t="str">
        <f>IF(C63=Лист1!$A$6,УПД!J62,УПД!I62)</f>
        <v>-</v>
      </c>
    </row>
    <row r="63" spans="1:11" x14ac:dyDescent="0.25">
      <c r="A63" s="64"/>
      <c r="B63" s="9">
        <v>1</v>
      </c>
      <c r="C63" s="64"/>
      <c r="D63" s="64"/>
      <c r="E63" s="64"/>
      <c r="F63" s="64"/>
      <c r="G63" s="64"/>
      <c r="H63" s="64"/>
      <c r="I63" s="19" t="s">
        <v>123</v>
      </c>
      <c r="J63" s="19" t="s">
        <v>123</v>
      </c>
      <c r="K63" s="19" t="s">
        <v>123</v>
      </c>
    </row>
    <row r="64" spans="1:11" x14ac:dyDescent="0.25">
      <c r="A64" s="64"/>
      <c r="B64" s="9">
        <v>2</v>
      </c>
      <c r="C64" s="64"/>
      <c r="D64" s="64"/>
      <c r="E64" s="64"/>
      <c r="F64" s="64"/>
      <c r="G64" s="64"/>
      <c r="H64" s="64"/>
      <c r="I64" s="19" t="s">
        <v>123</v>
      </c>
      <c r="J64" s="19" t="s">
        <v>123</v>
      </c>
      <c r="K64" s="19" t="s">
        <v>123</v>
      </c>
    </row>
    <row r="65" spans="1:11" x14ac:dyDescent="0.25">
      <c r="A65" s="64"/>
      <c r="B65" s="50" t="s">
        <v>23</v>
      </c>
      <c r="C65" s="50"/>
      <c r="D65" s="50"/>
      <c r="E65" s="50"/>
      <c r="F65" s="50"/>
      <c r="G65" s="50"/>
      <c r="H65" s="50"/>
      <c r="I65" s="11">
        <v>3</v>
      </c>
      <c r="J65" s="19" t="s">
        <v>123</v>
      </c>
      <c r="K65" s="19" t="str">
        <f>IF(C66=Лист1!$A$6,УПД!J65,УПД!I65)</f>
        <v>-</v>
      </c>
    </row>
    <row r="66" spans="1:11" x14ac:dyDescent="0.25">
      <c r="A66" s="64"/>
      <c r="B66" s="9">
        <v>1</v>
      </c>
      <c r="C66" s="64"/>
      <c r="D66" s="64"/>
      <c r="E66" s="64"/>
      <c r="F66" s="64"/>
      <c r="G66" s="64"/>
      <c r="H66" s="64"/>
      <c r="I66" s="19" t="s">
        <v>123</v>
      </c>
      <c r="J66" s="19" t="s">
        <v>123</v>
      </c>
      <c r="K66" s="19" t="s">
        <v>123</v>
      </c>
    </row>
    <row r="67" spans="1:11" x14ac:dyDescent="0.25">
      <c r="A67" s="64"/>
      <c r="B67" s="9">
        <v>2</v>
      </c>
      <c r="C67" s="64"/>
      <c r="D67" s="64"/>
      <c r="E67" s="64"/>
      <c r="F67" s="64"/>
      <c r="G67" s="64"/>
      <c r="H67" s="64"/>
      <c r="I67" s="19" t="s">
        <v>123</v>
      </c>
      <c r="J67" s="19" t="s">
        <v>123</v>
      </c>
      <c r="K67" s="19" t="s">
        <v>123</v>
      </c>
    </row>
    <row r="68" spans="1:11" s="1" customFormat="1" ht="30" customHeight="1" x14ac:dyDescent="0.25">
      <c r="A68" s="16"/>
      <c r="B68" s="59" t="s">
        <v>24</v>
      </c>
      <c r="C68" s="59"/>
      <c r="D68" s="59"/>
      <c r="E68" s="59"/>
      <c r="F68" s="59"/>
      <c r="G68" s="59"/>
      <c r="H68" s="59"/>
      <c r="I68" s="59"/>
      <c r="J68" s="59"/>
      <c r="K68" s="22">
        <f>SUM(K62,K65)</f>
        <v>0</v>
      </c>
    </row>
    <row r="69" spans="1:11" s="1" customFormat="1" ht="45.75" customHeight="1" x14ac:dyDescent="0.25">
      <c r="A69" s="63" t="s">
        <v>136</v>
      </c>
      <c r="B69" s="63"/>
      <c r="C69" s="63"/>
      <c r="D69" s="63"/>
      <c r="E69" s="63"/>
      <c r="F69" s="63"/>
      <c r="G69" s="63"/>
      <c r="H69" s="63"/>
      <c r="I69" s="63"/>
      <c r="J69" s="63"/>
      <c r="K69" s="23">
        <f>SUM(K49,K59,K68)</f>
        <v>0</v>
      </c>
    </row>
    <row r="71" spans="1:11" s="1" customFormat="1" x14ac:dyDescent="0.25">
      <c r="A71" s="24" t="s">
        <v>25</v>
      </c>
      <c r="B71" s="67" t="s">
        <v>26</v>
      </c>
      <c r="C71" s="67"/>
      <c r="D71" s="67"/>
      <c r="E71" s="67"/>
      <c r="F71" s="67"/>
      <c r="G71" s="67"/>
      <c r="H71" s="67"/>
      <c r="I71" s="67"/>
      <c r="J71" s="67"/>
      <c r="K71" s="67"/>
    </row>
    <row r="72" spans="1:11" s="2" customFormat="1" ht="30" customHeight="1" x14ac:dyDescent="0.25">
      <c r="A72" s="26" t="s">
        <v>27</v>
      </c>
      <c r="B72" s="59" t="s">
        <v>138</v>
      </c>
      <c r="C72" s="59"/>
      <c r="D72" s="59"/>
      <c r="E72" s="59"/>
      <c r="F72" s="59"/>
      <c r="G72" s="59"/>
      <c r="H72" s="59"/>
      <c r="I72" s="17" t="s">
        <v>7</v>
      </c>
      <c r="J72" s="18"/>
      <c r="K72" s="17" t="s">
        <v>9</v>
      </c>
    </row>
    <row r="73" spans="1:11" x14ac:dyDescent="0.25">
      <c r="A73" s="64"/>
      <c r="B73" s="9">
        <v>1</v>
      </c>
      <c r="C73" s="64"/>
      <c r="D73" s="64"/>
      <c r="E73" s="64"/>
      <c r="F73" s="64"/>
      <c r="G73" s="64"/>
      <c r="H73" s="64"/>
      <c r="I73" s="11">
        <v>0.25</v>
      </c>
      <c r="J73" s="19" t="s">
        <v>123</v>
      </c>
      <c r="K73" s="19" t="str">
        <f>IF(C73=Лист1!$A$6,УПД!J73,УПД!I73)</f>
        <v>-</v>
      </c>
    </row>
    <row r="74" spans="1:11" x14ac:dyDescent="0.25">
      <c r="A74" s="64"/>
      <c r="B74" s="9">
        <v>2</v>
      </c>
      <c r="C74" s="64"/>
      <c r="D74" s="64"/>
      <c r="E74" s="64"/>
      <c r="F74" s="64"/>
      <c r="G74" s="64"/>
      <c r="H74" s="64"/>
      <c r="I74" s="11">
        <v>0.25</v>
      </c>
      <c r="J74" s="19" t="s">
        <v>123</v>
      </c>
      <c r="K74" s="19" t="str">
        <f>IF(C74=Лист1!$A$6,УПД!J74,УПД!I74)</f>
        <v>-</v>
      </c>
    </row>
    <row r="75" spans="1:11" x14ac:dyDescent="0.25">
      <c r="A75" s="64"/>
      <c r="B75" s="9">
        <v>3</v>
      </c>
      <c r="C75" s="64"/>
      <c r="D75" s="64"/>
      <c r="E75" s="64"/>
      <c r="F75" s="64"/>
      <c r="G75" s="64"/>
      <c r="H75" s="64"/>
      <c r="I75" s="11">
        <v>0.25</v>
      </c>
      <c r="J75" s="19" t="s">
        <v>123</v>
      </c>
      <c r="K75" s="19" t="str">
        <f>IF(C75=Лист1!$A$6,УПД!J75,УПД!I75)</f>
        <v>-</v>
      </c>
    </row>
    <row r="76" spans="1:11" x14ac:dyDescent="0.25">
      <c r="A76" s="64"/>
      <c r="B76" s="9">
        <v>4</v>
      </c>
      <c r="C76" s="64"/>
      <c r="D76" s="64"/>
      <c r="E76" s="64"/>
      <c r="F76" s="64"/>
      <c r="G76" s="64"/>
      <c r="H76" s="64"/>
      <c r="I76" s="11">
        <v>0.25</v>
      </c>
      <c r="J76" s="19" t="s">
        <v>123</v>
      </c>
      <c r="K76" s="19" t="str">
        <f>IF(C76=Лист1!$A$6,УПД!J76,УПД!I76)</f>
        <v>-</v>
      </c>
    </row>
    <row r="77" spans="1:11" x14ac:dyDescent="0.25">
      <c r="A77" s="64"/>
      <c r="B77" s="9">
        <v>5</v>
      </c>
      <c r="C77" s="64"/>
      <c r="D77" s="64"/>
      <c r="E77" s="64"/>
      <c r="F77" s="64"/>
      <c r="G77" s="64"/>
      <c r="H77" s="64"/>
      <c r="I77" s="11">
        <v>0.2</v>
      </c>
      <c r="J77" s="19" t="s">
        <v>123</v>
      </c>
      <c r="K77" s="19" t="str">
        <f>IF(C77=Лист1!$A$6,УПД!J77,УПД!I77)</f>
        <v>-</v>
      </c>
    </row>
    <row r="78" spans="1:11" x14ac:dyDescent="0.25">
      <c r="A78" s="64"/>
      <c r="B78" s="9">
        <v>6</v>
      </c>
      <c r="C78" s="64"/>
      <c r="D78" s="64"/>
      <c r="E78" s="64"/>
      <c r="F78" s="64"/>
      <c r="G78" s="64"/>
      <c r="H78" s="64"/>
      <c r="I78" s="11">
        <v>0.2</v>
      </c>
      <c r="J78" s="19" t="s">
        <v>123</v>
      </c>
      <c r="K78" s="19" t="str">
        <f>IF(C78=Лист1!$A$6,УПД!J78,УПД!I78)</f>
        <v>-</v>
      </c>
    </row>
    <row r="79" spans="1:11" x14ac:dyDescent="0.25">
      <c r="A79" s="64"/>
      <c r="B79" s="9">
        <v>7</v>
      </c>
      <c r="C79" s="64"/>
      <c r="D79" s="64"/>
      <c r="E79" s="64"/>
      <c r="F79" s="64"/>
      <c r="G79" s="64"/>
      <c r="H79" s="64"/>
      <c r="I79" s="11">
        <v>0.2</v>
      </c>
      <c r="J79" s="19" t="s">
        <v>123</v>
      </c>
      <c r="K79" s="19" t="str">
        <f>IF(C79=Лист1!$A$6,УПД!J79,УПД!I79)</f>
        <v>-</v>
      </c>
    </row>
    <row r="80" spans="1:11" x14ac:dyDescent="0.25">
      <c r="A80" s="64"/>
      <c r="B80" s="9">
        <v>8</v>
      </c>
      <c r="C80" s="64"/>
      <c r="D80" s="64"/>
      <c r="E80" s="64"/>
      <c r="F80" s="64"/>
      <c r="G80" s="64"/>
      <c r="H80" s="64"/>
      <c r="I80" s="11">
        <v>0.2</v>
      </c>
      <c r="J80" s="19" t="s">
        <v>123</v>
      </c>
      <c r="K80" s="19" t="str">
        <f>IF(C80=Лист1!$A$6,УПД!J80,УПД!I80)</f>
        <v>-</v>
      </c>
    </row>
    <row r="81" spans="1:11" x14ac:dyDescent="0.25">
      <c r="A81" s="64"/>
      <c r="B81" s="9">
        <v>9</v>
      </c>
      <c r="C81" s="64"/>
      <c r="D81" s="64"/>
      <c r="E81" s="64"/>
      <c r="F81" s="64"/>
      <c r="G81" s="64"/>
      <c r="H81" s="64"/>
      <c r="I81" s="11">
        <v>0.2</v>
      </c>
      <c r="J81" s="19" t="s">
        <v>123</v>
      </c>
      <c r="K81" s="19" t="str">
        <f>IF(C81=Лист1!$A$6,УПД!J81,УПД!I81)</f>
        <v>-</v>
      </c>
    </row>
    <row r="82" spans="1:11" x14ac:dyDescent="0.25">
      <c r="A82" s="64"/>
      <c r="B82" s="9">
        <v>10</v>
      </c>
      <c r="C82" s="64"/>
      <c r="D82" s="64"/>
      <c r="E82" s="64"/>
      <c r="F82" s="64"/>
      <c r="G82" s="64"/>
      <c r="H82" s="64"/>
      <c r="I82" s="11">
        <v>0.1</v>
      </c>
      <c r="J82" s="19" t="s">
        <v>123</v>
      </c>
      <c r="K82" s="19" t="str">
        <f>IF(C82=Лист1!$A$6,УПД!J82,УПД!I82)</f>
        <v>-</v>
      </c>
    </row>
    <row r="83" spans="1:11" x14ac:dyDescent="0.25">
      <c r="A83" s="64"/>
      <c r="B83" s="9">
        <v>11</v>
      </c>
      <c r="C83" s="64"/>
      <c r="D83" s="64"/>
      <c r="E83" s="64"/>
      <c r="F83" s="64"/>
      <c r="G83" s="64"/>
      <c r="H83" s="64"/>
      <c r="I83" s="11">
        <v>0.1</v>
      </c>
      <c r="J83" s="19" t="s">
        <v>123</v>
      </c>
      <c r="K83" s="19" t="str">
        <f>IF(C83=Лист1!$A$6,УПД!J83,УПД!I83)</f>
        <v>-</v>
      </c>
    </row>
    <row r="84" spans="1:11" x14ac:dyDescent="0.25">
      <c r="A84" s="64"/>
      <c r="B84" s="9">
        <v>12</v>
      </c>
      <c r="C84" s="64"/>
      <c r="D84" s="64"/>
      <c r="E84" s="64"/>
      <c r="F84" s="64"/>
      <c r="G84" s="64"/>
      <c r="H84" s="64"/>
      <c r="I84" s="11">
        <v>0.1</v>
      </c>
      <c r="J84" s="19" t="s">
        <v>123</v>
      </c>
      <c r="K84" s="19" t="str">
        <f>IF(C84=Лист1!$A$6,УПД!J84,УПД!I84)</f>
        <v>-</v>
      </c>
    </row>
    <row r="85" spans="1:11" x14ac:dyDescent="0.25">
      <c r="A85" s="9"/>
      <c r="B85" s="66" t="s">
        <v>28</v>
      </c>
      <c r="C85" s="66"/>
      <c r="D85" s="66"/>
      <c r="E85" s="66"/>
      <c r="F85" s="66"/>
      <c r="G85" s="66"/>
      <c r="H85" s="66"/>
      <c r="I85" s="66"/>
      <c r="J85" s="66"/>
      <c r="K85" s="22">
        <f>SUM(K73:K84)</f>
        <v>0</v>
      </c>
    </row>
    <row r="86" spans="1:11" x14ac:dyDescent="0.25">
      <c r="A86" s="63" t="s">
        <v>137</v>
      </c>
      <c r="B86" s="63"/>
      <c r="C86" s="63"/>
      <c r="D86" s="63"/>
      <c r="E86" s="63"/>
      <c r="F86" s="63"/>
      <c r="G86" s="63"/>
      <c r="H86" s="63"/>
      <c r="I86" s="63"/>
      <c r="J86" s="63"/>
      <c r="K86" s="23">
        <f>SUM(K85)</f>
        <v>0</v>
      </c>
    </row>
    <row r="87" spans="1:11" s="3" customFormat="1" ht="30" customHeight="1" x14ac:dyDescent="0.25">
      <c r="A87" s="68" t="s">
        <v>139</v>
      </c>
      <c r="B87" s="68"/>
      <c r="C87" s="68"/>
      <c r="D87" s="68"/>
      <c r="E87" s="68"/>
      <c r="F87" s="68"/>
      <c r="G87" s="68"/>
      <c r="H87" s="68"/>
      <c r="I87" s="68"/>
      <c r="J87" s="68"/>
      <c r="K87" s="23">
        <f>SUM(K19+K33+K69+K86)</f>
        <v>0</v>
      </c>
    </row>
    <row r="89" spans="1:11" s="1" customFormat="1" x14ac:dyDescent="0.25">
      <c r="A89" s="15" t="s">
        <v>30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s="1" customFormat="1" x14ac:dyDescent="0.25">
      <c r="A90" s="24" t="s">
        <v>31</v>
      </c>
      <c r="B90" s="67" t="s">
        <v>32</v>
      </c>
      <c r="C90" s="67"/>
      <c r="D90" s="67"/>
      <c r="E90" s="67"/>
      <c r="F90" s="67"/>
      <c r="G90" s="67"/>
      <c r="H90" s="67"/>
      <c r="I90" s="67"/>
      <c r="J90" s="67"/>
      <c r="K90" s="67"/>
    </row>
    <row r="91" spans="1:11" s="1" customFormat="1" ht="45" customHeight="1" x14ac:dyDescent="0.25">
      <c r="A91" s="25" t="s">
        <v>33</v>
      </c>
      <c r="B91" s="59" t="s">
        <v>140</v>
      </c>
      <c r="C91" s="59"/>
      <c r="D91" s="59"/>
      <c r="E91" s="59"/>
      <c r="F91" s="59"/>
      <c r="G91" s="59"/>
      <c r="H91" s="59"/>
      <c r="I91" s="17" t="s">
        <v>7</v>
      </c>
      <c r="J91" s="18"/>
      <c r="K91" s="17" t="s">
        <v>9</v>
      </c>
    </row>
    <row r="92" spans="1:11" x14ac:dyDescent="0.25">
      <c r="A92" s="9"/>
      <c r="B92" s="50" t="s">
        <v>34</v>
      </c>
      <c r="C92" s="50"/>
      <c r="D92" s="50"/>
      <c r="E92" s="50"/>
      <c r="F92" s="50"/>
      <c r="G92" s="50"/>
      <c r="H92" s="50"/>
      <c r="I92" s="11">
        <v>0</v>
      </c>
      <c r="J92" s="19" t="s">
        <v>123</v>
      </c>
      <c r="K92" s="11" t="str">
        <f>IF(A92=Лист1!$A$6,"-",I92)</f>
        <v>-</v>
      </c>
    </row>
    <row r="93" spans="1:11" x14ac:dyDescent="0.25">
      <c r="A93" s="9"/>
      <c r="B93" s="50" t="s">
        <v>35</v>
      </c>
      <c r="C93" s="50"/>
      <c r="D93" s="50"/>
      <c r="E93" s="50"/>
      <c r="F93" s="50"/>
      <c r="G93" s="50"/>
      <c r="H93" s="50"/>
      <c r="I93" s="11">
        <v>2</v>
      </c>
      <c r="J93" s="19" t="s">
        <v>123</v>
      </c>
      <c r="K93" s="11" t="str">
        <f>IF(A93=Лист1!$A$6,"-",I93)</f>
        <v>-</v>
      </c>
    </row>
    <row r="94" spans="1:11" x14ac:dyDescent="0.25">
      <c r="A94" s="9"/>
      <c r="B94" s="50" t="s">
        <v>36</v>
      </c>
      <c r="C94" s="50"/>
      <c r="D94" s="50"/>
      <c r="E94" s="50"/>
      <c r="F94" s="50"/>
      <c r="G94" s="50"/>
      <c r="H94" s="50"/>
      <c r="I94" s="11">
        <v>4</v>
      </c>
      <c r="J94" s="19" t="s">
        <v>123</v>
      </c>
      <c r="K94" s="11" t="str">
        <f>IF(A94=Лист1!$A$6,"-",I94)</f>
        <v>-</v>
      </c>
    </row>
    <row r="95" spans="1:11" x14ac:dyDescent="0.25">
      <c r="A95" s="9"/>
      <c r="B95" s="50" t="s">
        <v>37</v>
      </c>
      <c r="C95" s="50"/>
      <c r="D95" s="50"/>
      <c r="E95" s="50"/>
      <c r="F95" s="50"/>
      <c r="G95" s="50"/>
      <c r="H95" s="50"/>
      <c r="I95" s="11">
        <v>6</v>
      </c>
      <c r="J95" s="19" t="s">
        <v>123</v>
      </c>
      <c r="K95" s="11" t="str">
        <f>IF(A95=Лист1!$A$6,"-",I95)</f>
        <v>-</v>
      </c>
    </row>
    <row r="96" spans="1:11" x14ac:dyDescent="0.25">
      <c r="A96" s="64"/>
      <c r="B96" s="69" t="s">
        <v>38</v>
      </c>
      <c r="C96" s="69"/>
      <c r="D96" s="69"/>
      <c r="E96" s="69"/>
      <c r="F96" s="69"/>
      <c r="G96" s="69"/>
      <c r="H96" s="69"/>
      <c r="I96" s="69"/>
      <c r="J96" s="69"/>
      <c r="K96" s="69"/>
    </row>
    <row r="97" spans="1:11" x14ac:dyDescent="0.25">
      <c r="A97" s="64"/>
      <c r="B97" s="21" t="s">
        <v>39</v>
      </c>
      <c r="C97" s="21"/>
      <c r="D97" s="21"/>
      <c r="E97" s="21" t="s">
        <v>40</v>
      </c>
      <c r="F97" s="69"/>
      <c r="G97" s="69"/>
      <c r="H97" s="69"/>
      <c r="I97" s="69"/>
      <c r="J97" s="69"/>
      <c r="K97" s="69"/>
    </row>
    <row r="98" spans="1:11" ht="30" customHeight="1" x14ac:dyDescent="0.25">
      <c r="A98" s="9"/>
      <c r="B98" s="59" t="s">
        <v>41</v>
      </c>
      <c r="C98" s="59"/>
      <c r="D98" s="59"/>
      <c r="E98" s="59"/>
      <c r="F98" s="59"/>
      <c r="G98" s="59"/>
      <c r="H98" s="59"/>
      <c r="I98" s="59"/>
      <c r="J98" s="59"/>
      <c r="K98" s="22">
        <f>SUM(K92:K95)</f>
        <v>0</v>
      </c>
    </row>
    <row r="99" spans="1:11" ht="30" customHeight="1" x14ac:dyDescent="0.25">
      <c r="A99" s="63" t="s">
        <v>141</v>
      </c>
      <c r="B99" s="63"/>
      <c r="C99" s="63"/>
      <c r="D99" s="63"/>
      <c r="E99" s="63"/>
      <c r="F99" s="63"/>
      <c r="G99" s="63"/>
      <c r="H99" s="63"/>
      <c r="I99" s="63"/>
      <c r="J99" s="63"/>
      <c r="K99" s="23">
        <f>SUM(K98)</f>
        <v>0</v>
      </c>
    </row>
    <row r="101" spans="1:11" s="2" customFormat="1" x14ac:dyDescent="0.25">
      <c r="A101" s="20" t="s">
        <v>42</v>
      </c>
      <c r="B101" s="63" t="s">
        <v>43</v>
      </c>
      <c r="C101" s="63"/>
      <c r="D101" s="63"/>
      <c r="E101" s="63"/>
      <c r="F101" s="63"/>
      <c r="G101" s="63"/>
      <c r="H101" s="63"/>
      <c r="I101" s="63"/>
      <c r="J101" s="63"/>
      <c r="K101" s="63"/>
    </row>
    <row r="102" spans="1:11" ht="45" customHeight="1" x14ac:dyDescent="0.25">
      <c r="A102" s="17" t="s">
        <v>44</v>
      </c>
      <c r="B102" s="60" t="s">
        <v>143</v>
      </c>
      <c r="C102" s="60"/>
      <c r="D102" s="60"/>
      <c r="E102" s="60"/>
      <c r="F102" s="60"/>
      <c r="G102" s="60"/>
      <c r="H102" s="60"/>
      <c r="I102" s="17" t="s">
        <v>7</v>
      </c>
      <c r="J102" s="18"/>
      <c r="K102" s="17" t="s">
        <v>9</v>
      </c>
    </row>
    <row r="103" spans="1:11" x14ac:dyDescent="0.25">
      <c r="A103" s="9"/>
      <c r="B103" s="9" t="s">
        <v>45</v>
      </c>
      <c r="C103" s="9"/>
      <c r="D103" s="9"/>
      <c r="E103" s="9"/>
      <c r="F103" s="9"/>
      <c r="G103" s="9"/>
      <c r="H103" s="9"/>
      <c r="I103" s="11">
        <v>0</v>
      </c>
      <c r="J103" s="19" t="s">
        <v>123</v>
      </c>
      <c r="K103" s="11" t="str">
        <f>IF(A103=Лист1!$A$6,"-",I103)</f>
        <v>-</v>
      </c>
    </row>
    <row r="104" spans="1:11" x14ac:dyDescent="0.25">
      <c r="A104" s="9"/>
      <c r="B104" s="9" t="s">
        <v>46</v>
      </c>
      <c r="C104" s="9"/>
      <c r="D104" s="9"/>
      <c r="E104" s="9"/>
      <c r="F104" s="9"/>
      <c r="G104" s="9"/>
      <c r="H104" s="9"/>
      <c r="I104" s="11">
        <v>2</v>
      </c>
      <c r="J104" s="19" t="s">
        <v>123</v>
      </c>
      <c r="K104" s="11" t="str">
        <f>IF(A104=Лист1!$A$6,"-",I104)</f>
        <v>-</v>
      </c>
    </row>
    <row r="105" spans="1:11" x14ac:dyDescent="0.25">
      <c r="A105" s="9"/>
      <c r="B105" s="9" t="s">
        <v>47</v>
      </c>
      <c r="C105" s="9"/>
      <c r="D105" s="9"/>
      <c r="E105" s="9"/>
      <c r="F105" s="9"/>
      <c r="G105" s="9"/>
      <c r="H105" s="9"/>
      <c r="I105" s="11">
        <v>3</v>
      </c>
      <c r="J105" s="19" t="s">
        <v>123</v>
      </c>
      <c r="K105" s="11" t="str">
        <f>IF(A105=Лист1!$A$6,"-",I105)</f>
        <v>-</v>
      </c>
    </row>
    <row r="106" spans="1:11" x14ac:dyDescent="0.25">
      <c r="A106" s="9"/>
      <c r="B106" s="9" t="s">
        <v>48</v>
      </c>
      <c r="C106" s="9"/>
      <c r="D106" s="9"/>
      <c r="E106" s="9"/>
      <c r="F106" s="9"/>
      <c r="G106" s="9"/>
      <c r="H106" s="9"/>
      <c r="I106" s="11">
        <v>5</v>
      </c>
      <c r="J106" s="19" t="s">
        <v>123</v>
      </c>
      <c r="K106" s="11" t="str">
        <f>IF(A106=Лист1!$A$6,"-",I106)</f>
        <v>-</v>
      </c>
    </row>
    <row r="107" spans="1:11" x14ac:dyDescent="0.25">
      <c r="A107" s="64"/>
      <c r="B107" s="69" t="s">
        <v>49</v>
      </c>
      <c r="C107" s="69"/>
      <c r="D107" s="69"/>
      <c r="E107" s="69"/>
      <c r="F107" s="69"/>
      <c r="G107" s="69"/>
      <c r="H107" s="69"/>
      <c r="I107" s="69"/>
      <c r="J107" s="69"/>
      <c r="K107" s="69"/>
    </row>
    <row r="108" spans="1:11" x14ac:dyDescent="0.25">
      <c r="A108" s="64"/>
      <c r="B108" s="21" t="s">
        <v>50</v>
      </c>
      <c r="C108" s="21"/>
      <c r="D108" s="21"/>
      <c r="E108" s="21" t="s">
        <v>40</v>
      </c>
      <c r="F108" s="69"/>
      <c r="G108" s="69"/>
      <c r="H108" s="69"/>
      <c r="I108" s="69"/>
      <c r="J108" s="69"/>
      <c r="K108" s="69"/>
    </row>
    <row r="109" spans="1:11" ht="30" customHeight="1" x14ac:dyDescent="0.25">
      <c r="A109" s="9"/>
      <c r="B109" s="59" t="s">
        <v>51</v>
      </c>
      <c r="C109" s="59"/>
      <c r="D109" s="59"/>
      <c r="E109" s="59"/>
      <c r="F109" s="59"/>
      <c r="G109" s="59"/>
      <c r="H109" s="59"/>
      <c r="I109" s="59"/>
      <c r="J109" s="59"/>
      <c r="K109" s="22">
        <f>SUM(K103:K106)</f>
        <v>0</v>
      </c>
    </row>
    <row r="110" spans="1:11" ht="30" customHeight="1" x14ac:dyDescent="0.25">
      <c r="A110" s="63" t="s">
        <v>142</v>
      </c>
      <c r="B110" s="63"/>
      <c r="C110" s="63"/>
      <c r="D110" s="63"/>
      <c r="E110" s="63"/>
      <c r="F110" s="63"/>
      <c r="G110" s="63"/>
      <c r="H110" s="63"/>
      <c r="I110" s="63"/>
      <c r="J110" s="63"/>
      <c r="K110" s="23">
        <f>SUM(K109)</f>
        <v>0</v>
      </c>
    </row>
    <row r="111" spans="1:11" s="3" customFormat="1" ht="30" customHeight="1" x14ac:dyDescent="0.25">
      <c r="A111" s="68" t="s">
        <v>144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23">
        <f>SUM(K99+K110)</f>
        <v>0</v>
      </c>
    </row>
    <row r="112" spans="1:11" ht="15.75" customHeight="1" x14ac:dyDescent="0.25">
      <c r="A112" s="68" t="s">
        <v>145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76">
        <f>SUM(K87,K111)</f>
        <v>0</v>
      </c>
    </row>
    <row r="113" spans="1:11" ht="15.75" customHeight="1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76"/>
    </row>
    <row r="115" spans="1:11" s="1" customFormat="1" x14ac:dyDescent="0.25">
      <c r="A115" s="15" t="s">
        <v>52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 s="1" customFormat="1" x14ac:dyDescent="0.25">
      <c r="A116" s="16"/>
      <c r="B116" s="66" t="s">
        <v>146</v>
      </c>
      <c r="C116" s="66"/>
      <c r="D116" s="66"/>
      <c r="E116" s="66"/>
      <c r="F116" s="66"/>
      <c r="G116" s="66"/>
      <c r="H116" s="66"/>
      <c r="I116" s="17" t="s">
        <v>7</v>
      </c>
      <c r="J116" s="18"/>
      <c r="K116" s="17" t="s">
        <v>9</v>
      </c>
    </row>
    <row r="117" spans="1:11" x14ac:dyDescent="0.25">
      <c r="A117" s="11" t="str">
        <f>IF($K$112&gt;11.24," ",IF($K$112&gt;0,"X"," "))</f>
        <v xml:space="preserve"> </v>
      </c>
      <c r="B117" s="70" t="s">
        <v>53</v>
      </c>
      <c r="C117" s="71"/>
      <c r="D117" s="71"/>
      <c r="E117" s="71"/>
      <c r="F117" s="71"/>
      <c r="G117" s="71"/>
      <c r="H117" s="72"/>
      <c r="I117" s="11">
        <v>0</v>
      </c>
      <c r="J117" s="19" t="s">
        <v>123</v>
      </c>
      <c r="K117" s="11" t="str">
        <f>IF(A117="X",I117,"-")</f>
        <v>-</v>
      </c>
    </row>
    <row r="118" spans="1:11" x14ac:dyDescent="0.25">
      <c r="A118" s="11" t="str">
        <f>IF($K$112&gt;22.4," ",IF($K$112&gt;11.24,"X"," "))</f>
        <v xml:space="preserve"> </v>
      </c>
      <c r="B118" s="70" t="s">
        <v>54</v>
      </c>
      <c r="C118" s="71"/>
      <c r="D118" s="71"/>
      <c r="E118" s="71"/>
      <c r="F118" s="71"/>
      <c r="G118" s="71"/>
      <c r="H118" s="72"/>
      <c r="I118" s="11">
        <v>15</v>
      </c>
      <c r="J118" s="19" t="s">
        <v>123</v>
      </c>
      <c r="K118" s="11" t="str">
        <f>IF(A118="X",I118,"-")</f>
        <v>-</v>
      </c>
    </row>
    <row r="119" spans="1:11" x14ac:dyDescent="0.25">
      <c r="A119" s="11" t="str">
        <f>IF($K$112&gt;31.4," ",IF($K$112&gt;22.4,"X"," "))</f>
        <v xml:space="preserve"> </v>
      </c>
      <c r="B119" s="70" t="s">
        <v>147</v>
      </c>
      <c r="C119" s="71"/>
      <c r="D119" s="71"/>
      <c r="E119" s="71"/>
      <c r="F119" s="71"/>
      <c r="G119" s="71"/>
      <c r="H119" s="72"/>
      <c r="I119" s="11">
        <v>30</v>
      </c>
      <c r="J119" s="19" t="s">
        <v>123</v>
      </c>
      <c r="K119" s="11" t="str">
        <f>IF(A119="X",I119,"-")</f>
        <v>-</v>
      </c>
    </row>
    <row r="120" spans="1:11" x14ac:dyDescent="0.25">
      <c r="A120" s="11" t="str">
        <f>IF($K$112&gt;31.4,"X"," ")</f>
        <v xml:space="preserve"> </v>
      </c>
      <c r="B120" s="70" t="s">
        <v>55</v>
      </c>
      <c r="C120" s="71"/>
      <c r="D120" s="71"/>
      <c r="E120" s="71"/>
      <c r="F120" s="71"/>
      <c r="G120" s="71"/>
      <c r="H120" s="72"/>
      <c r="I120" s="11">
        <v>45</v>
      </c>
      <c r="J120" s="19" t="s">
        <v>123</v>
      </c>
      <c r="K120" s="11" t="str">
        <f>IF(A120="X",I120,"-")</f>
        <v>-</v>
      </c>
    </row>
    <row r="123" spans="1:11" x14ac:dyDescent="0.25">
      <c r="E123" s="58" t="s">
        <v>260</v>
      </c>
      <c r="F123" s="58"/>
      <c r="G123" s="58"/>
      <c r="H123" s="5" t="s">
        <v>261</v>
      </c>
    </row>
    <row r="124" spans="1:11" x14ac:dyDescent="0.25">
      <c r="H124" s="57" t="s">
        <v>116</v>
      </c>
      <c r="I124" s="57"/>
      <c r="J124" s="57"/>
      <c r="K124" s="57"/>
    </row>
  </sheetData>
  <mergeCells count="115">
    <mergeCell ref="B118:H118"/>
    <mergeCell ref="B119:H119"/>
    <mergeCell ref="B120:H120"/>
    <mergeCell ref="B4:K4"/>
    <mergeCell ref="C7:H7"/>
    <mergeCell ref="C8:H8"/>
    <mergeCell ref="C9:H9"/>
    <mergeCell ref="C11:H11"/>
    <mergeCell ref="C12:H12"/>
    <mergeCell ref="C13:H13"/>
    <mergeCell ref="C15:H15"/>
    <mergeCell ref="C16:H16"/>
    <mergeCell ref="C17:H17"/>
    <mergeCell ref="A111:J111"/>
    <mergeCell ref="A112:J113"/>
    <mergeCell ref="K112:K113"/>
    <mergeCell ref="B116:H116"/>
    <mergeCell ref="B117:H117"/>
    <mergeCell ref="B107:K107"/>
    <mergeCell ref="F108:K108"/>
    <mergeCell ref="A110:J110"/>
    <mergeCell ref="B102:H102"/>
    <mergeCell ref="A107:A108"/>
    <mergeCell ref="B109:J109"/>
    <mergeCell ref="A99:J99"/>
    <mergeCell ref="B101:K101"/>
    <mergeCell ref="A96:A97"/>
    <mergeCell ref="F97:K97"/>
    <mergeCell ref="B92:H92"/>
    <mergeCell ref="B93:H93"/>
    <mergeCell ref="B94:H94"/>
    <mergeCell ref="B95:H95"/>
    <mergeCell ref="B96:K96"/>
    <mergeCell ref="A60:K60"/>
    <mergeCell ref="C84:H84"/>
    <mergeCell ref="B71:K71"/>
    <mergeCell ref="B90:K90"/>
    <mergeCell ref="B98:J98"/>
    <mergeCell ref="A87:J87"/>
    <mergeCell ref="A86:J86"/>
    <mergeCell ref="B85:J85"/>
    <mergeCell ref="A62:A67"/>
    <mergeCell ref="A73:A84"/>
    <mergeCell ref="B72:H72"/>
    <mergeCell ref="C73:H73"/>
    <mergeCell ref="C74:H74"/>
    <mergeCell ref="C75:H75"/>
    <mergeCell ref="C76:H76"/>
    <mergeCell ref="C77:H77"/>
    <mergeCell ref="C78:H78"/>
    <mergeCell ref="C79:H79"/>
    <mergeCell ref="C80:H80"/>
    <mergeCell ref="C81:H81"/>
    <mergeCell ref="C82:H82"/>
    <mergeCell ref="C83:H83"/>
    <mergeCell ref="B91:H91"/>
    <mergeCell ref="B61:H61"/>
    <mergeCell ref="A69:J69"/>
    <mergeCell ref="B68:J68"/>
    <mergeCell ref="B62:H62"/>
    <mergeCell ref="B65:H65"/>
    <mergeCell ref="C63:H63"/>
    <mergeCell ref="C64:H64"/>
    <mergeCell ref="C66:H66"/>
    <mergeCell ref="C67:H67"/>
    <mergeCell ref="C48:H48"/>
    <mergeCell ref="B36:H36"/>
    <mergeCell ref="B49:J49"/>
    <mergeCell ref="B59:J59"/>
    <mergeCell ref="C52:H52"/>
    <mergeCell ref="C53:H53"/>
    <mergeCell ref="C54:H54"/>
    <mergeCell ref="C55:H55"/>
    <mergeCell ref="C56:H56"/>
    <mergeCell ref="C57:H57"/>
    <mergeCell ref="C58:H58"/>
    <mergeCell ref="A50:K50"/>
    <mergeCell ref="A52:A58"/>
    <mergeCell ref="C44:H44"/>
    <mergeCell ref="C45:H45"/>
    <mergeCell ref="C46:H46"/>
    <mergeCell ref="C47:H47"/>
    <mergeCell ref="B21:K21"/>
    <mergeCell ref="B32:J32"/>
    <mergeCell ref="A33:J33"/>
    <mergeCell ref="B23:K23"/>
    <mergeCell ref="B26:K26"/>
    <mergeCell ref="B29:K29"/>
    <mergeCell ref="C24:H24"/>
    <mergeCell ref="C25:H25"/>
    <mergeCell ref="C27:H27"/>
    <mergeCell ref="E123:G123"/>
    <mergeCell ref="H124:K124"/>
    <mergeCell ref="C28:H28"/>
    <mergeCell ref="C30:H30"/>
    <mergeCell ref="C31:H31"/>
    <mergeCell ref="B22:H22"/>
    <mergeCell ref="B5:H5"/>
    <mergeCell ref="B6:H6"/>
    <mergeCell ref="B10:H10"/>
    <mergeCell ref="B14:H14"/>
    <mergeCell ref="B51:H51"/>
    <mergeCell ref="B18:J18"/>
    <mergeCell ref="A19:J19"/>
    <mergeCell ref="B35:K35"/>
    <mergeCell ref="A23:A31"/>
    <mergeCell ref="A6:A17"/>
    <mergeCell ref="A37:A48"/>
    <mergeCell ref="C37:H37"/>
    <mergeCell ref="C38:H38"/>
    <mergeCell ref="C39:H39"/>
    <mergeCell ref="C40:H40"/>
    <mergeCell ref="C41:H41"/>
    <mergeCell ref="C42:H42"/>
    <mergeCell ref="C43:H43"/>
  </mergeCells>
  <dataValidations count="3">
    <dataValidation type="whole" allowBlank="1" showInputMessage="1" showErrorMessage="1" errorTitle="Невалидна стойност!" error="Моля, въведете брой години през атестационния период, в които сте извеждали учебни дисциплини със студенти в ОКС &quot;Бакалавър&quot;." promptTitle="Брой години" prompt="Моля въведете броя на годините, в които сте извеждали поне една учебна дисциплина на студенти в ОКС &quot;Бакалавър&quot; в рамките на атестационния период." sqref="J6">
      <formula1>0</formula1>
      <formula2>5</formula2>
    </dataValidation>
    <dataValidation type="whole" allowBlank="1" showInputMessage="1" showErrorMessage="1" errorTitle="Невалидна стойност!" error="Моля, въведете брой години през атестационния период, в които сте извеждали учебни дисциплини със студенти в ОКС &quot;Магистър&quot;." promptTitle="Брой години" prompt="Моля въведете броя на годините, в които сте извеждали поне една учебна дисциплина на студенти в ОКС &quot;Магистър&quot; в рамките на атестационния период." sqref="J10">
      <formula1>0</formula1>
      <formula2>5</formula2>
    </dataValidation>
    <dataValidation type="whole" allowBlank="1" showInputMessage="1" showErrorMessage="1" errorTitle="Невалидна стойност!" error="Моля, въведете брой години през атестационния период, в които сте извеждали учебни дисциплини на чужд език." promptTitle="Брой години" prompt="Моля въведете броя на годините, в които сте извеждали поне една учебна дисциплина на чужд език в рамките на атестационния период." sqref="J14">
      <formula1>0</formula1>
      <formula2>5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Моля, изберете!" prompt="Изберете &quot;ДА&quot;, ако поставената от Катедрения съвет оценка е &quot;НЕЗАДОВОЛИТЕЛНА&quot;.">
          <x14:formula1>
            <xm:f>Лист1!$A$2:$A$3</xm:f>
          </x14:formula1>
          <xm:sqref>A92</xm:sqref>
        </x14:dataValidation>
        <x14:dataValidation type="list" allowBlank="1" showInputMessage="1" showErrorMessage="1" promptTitle="Моля, изберете!" prompt="Изберете &quot;ДА&quot;, ако поставената от Катедрения съвет оценка е &quot;ЗАДОВОЛИТЕЛНА&quot;.">
          <x14:formula1>
            <xm:f>Лист1!$A$2:$A$3</xm:f>
          </x14:formula1>
          <xm:sqref>A93</xm:sqref>
        </x14:dataValidation>
        <x14:dataValidation type="list" allowBlank="1" showInputMessage="1" showErrorMessage="1" promptTitle="Моля, изберете!" prompt="Изберете &quot;ДА&quot;, ако поставената от Катедрения съвет оценка е &quot;ДОБРА&quot;.">
          <x14:formula1>
            <xm:f>Лист1!$A$2:$A$3</xm:f>
          </x14:formula1>
          <xm:sqref>A94</xm:sqref>
        </x14:dataValidation>
        <x14:dataValidation type="list" allowBlank="1" showInputMessage="1" showErrorMessage="1" promptTitle="Моля, изберете!" prompt="Изберете &quot;ДА&quot;, ако поставената от Катедрения съвет оценка е &quot;МНОГО ДОБРА&quot;.">
          <x14:formula1>
            <xm:f>Лист1!$A$2:$A$3</xm:f>
          </x14:formula1>
          <xm:sqref>A95</xm:sqref>
        </x14:dataValidation>
        <x14:dataValidation type="list" allowBlank="1" showInputMessage="1" showErrorMessage="1" promptTitle="Моля, изберете!" prompt="Изберете &quot;ДА&quot;, ако предоставената от Централната комисия по качеството оценка е &quot;НЕЗАДОВОЛИТЕЛНА&quot;.">
          <x14:formula1>
            <xm:f>Лист1!$A$2:$A$3</xm:f>
          </x14:formula1>
          <xm:sqref>A103</xm:sqref>
        </x14:dataValidation>
        <x14:dataValidation type="list" allowBlank="1" showInputMessage="1" showErrorMessage="1" promptTitle="Моля, изберете!" prompt="Изберете &quot;ДА&quot;, ако предоставената от Централната комисия по качеството оценка е &quot;ЗАДОВОЛИТЕЛНА&quot;.">
          <x14:formula1>
            <xm:f>Лист1!$A$2:$A$3</xm:f>
          </x14:formula1>
          <xm:sqref>A104</xm:sqref>
        </x14:dataValidation>
        <x14:dataValidation type="list" allowBlank="1" showInputMessage="1" showErrorMessage="1" promptTitle="Моля, изберете!" prompt="Изберете &quot;ДА&quot;, ако предоставената от Централната комисия по качеството оценка е &quot;ДОБРА&quot;.">
          <x14:formula1>
            <xm:f>Лист1!$A$2:$A$3</xm:f>
          </x14:formula1>
          <xm:sqref>A105</xm:sqref>
        </x14:dataValidation>
        <x14:dataValidation type="list" allowBlank="1" showInputMessage="1" showErrorMessage="1" promptTitle="Моля, изберете!" prompt="Изберете &quot;ДА&quot;, ако предоставената от Централната комисия по качеството оценка е &quot;МНОГО ДОБРА&quot;.">
          <x14:formula1>
            <xm:f>Лист1!$A$2:$A$3</xm:f>
          </x14:formula1>
          <xm:sqref>A106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"/>
  <sheetViews>
    <sheetView topLeftCell="A198" workbookViewId="0">
      <selection activeCell="A229" sqref="A229:XFD230"/>
    </sheetView>
  </sheetViews>
  <sheetFormatPr defaultRowHeight="15.75" x14ac:dyDescent="0.25"/>
  <cols>
    <col min="1" max="1" width="5.5703125" style="30" customWidth="1"/>
    <col min="2" max="2" width="3.85546875" style="30" customWidth="1"/>
    <col min="3" max="7" width="9.140625" style="30"/>
    <col min="8" max="8" width="14.5703125" style="30" customWidth="1"/>
    <col min="9" max="9" width="7.5703125" style="30" customWidth="1"/>
    <col min="10" max="10" width="14" style="30" customWidth="1"/>
    <col min="11" max="11" width="7.28515625" style="30" customWidth="1"/>
  </cols>
  <sheetData>
    <row r="1" spans="1:11" s="1" customFormat="1" x14ac:dyDescent="0.25">
      <c r="A1" s="15" t="s">
        <v>56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3" spans="1:11" s="1" customFormat="1" x14ac:dyDescent="0.25">
      <c r="A3" s="34" t="s">
        <v>57</v>
      </c>
      <c r="B3" s="78" t="s">
        <v>58</v>
      </c>
      <c r="C3" s="78"/>
      <c r="D3" s="78"/>
      <c r="E3" s="78"/>
      <c r="F3" s="78"/>
      <c r="G3" s="78"/>
      <c r="H3" s="78"/>
      <c r="I3" s="78"/>
      <c r="J3" s="78"/>
      <c r="K3" s="78"/>
    </row>
    <row r="4" spans="1:11" s="1" customFormat="1" x14ac:dyDescent="0.25">
      <c r="A4" s="35" t="s">
        <v>59</v>
      </c>
      <c r="B4" s="80" t="s">
        <v>60</v>
      </c>
      <c r="C4" s="80"/>
      <c r="D4" s="80"/>
      <c r="E4" s="80"/>
      <c r="F4" s="80"/>
      <c r="G4" s="80"/>
      <c r="H4" s="80"/>
      <c r="I4" s="80"/>
      <c r="J4" s="80"/>
      <c r="K4" s="80"/>
    </row>
    <row r="5" spans="1:11" s="13" customFormat="1" ht="45" customHeight="1" x14ac:dyDescent="0.25">
      <c r="A5" s="9"/>
      <c r="B5" s="79" t="s">
        <v>149</v>
      </c>
      <c r="C5" s="79"/>
      <c r="D5" s="79"/>
      <c r="E5" s="79"/>
      <c r="F5" s="79"/>
      <c r="G5" s="79"/>
      <c r="H5" s="79"/>
      <c r="I5" s="36" t="s">
        <v>7</v>
      </c>
      <c r="J5" s="36"/>
      <c r="K5" s="36" t="s">
        <v>9</v>
      </c>
    </row>
    <row r="6" spans="1:11" s="13" customFormat="1" x14ac:dyDescent="0.25">
      <c r="A6" s="64"/>
      <c r="B6" s="9">
        <v>1</v>
      </c>
      <c r="C6" s="60"/>
      <c r="D6" s="60"/>
      <c r="E6" s="60"/>
      <c r="F6" s="60"/>
      <c r="G6" s="60"/>
      <c r="H6" s="60"/>
      <c r="I6" s="11">
        <v>3</v>
      </c>
      <c r="J6" s="11" t="s">
        <v>123</v>
      </c>
      <c r="K6" s="19" t="str">
        <f>IF(C6=Лист1!$A$6,J6,I6)</f>
        <v>-</v>
      </c>
    </row>
    <row r="7" spans="1:11" s="13" customFormat="1" x14ac:dyDescent="0.25">
      <c r="A7" s="64"/>
      <c r="B7" s="9">
        <v>2</v>
      </c>
      <c r="C7" s="60"/>
      <c r="D7" s="60"/>
      <c r="E7" s="60"/>
      <c r="F7" s="60"/>
      <c r="G7" s="60"/>
      <c r="H7" s="60"/>
      <c r="I7" s="11">
        <v>3</v>
      </c>
      <c r="J7" s="11" t="s">
        <v>123</v>
      </c>
      <c r="K7" s="19" t="str">
        <f>IF(C7=Лист1!$A$6,J7,I7)</f>
        <v>-</v>
      </c>
    </row>
    <row r="8" spans="1:11" s="13" customFormat="1" x14ac:dyDescent="0.25">
      <c r="A8" s="64"/>
      <c r="B8" s="9">
        <v>3</v>
      </c>
      <c r="C8" s="60"/>
      <c r="D8" s="60"/>
      <c r="E8" s="60"/>
      <c r="F8" s="60"/>
      <c r="G8" s="60"/>
      <c r="H8" s="60"/>
      <c r="I8" s="11">
        <v>3</v>
      </c>
      <c r="J8" s="11" t="s">
        <v>123</v>
      </c>
      <c r="K8" s="19" t="str">
        <f>IF(C8=Лист1!$A$6,J8,I8)</f>
        <v>-</v>
      </c>
    </row>
    <row r="9" spans="1:11" s="13" customFormat="1" x14ac:dyDescent="0.25">
      <c r="A9" s="64"/>
      <c r="B9" s="9">
        <v>4</v>
      </c>
      <c r="C9" s="60"/>
      <c r="D9" s="60"/>
      <c r="E9" s="60"/>
      <c r="F9" s="60"/>
      <c r="G9" s="60"/>
      <c r="H9" s="60"/>
      <c r="I9" s="11">
        <v>3</v>
      </c>
      <c r="J9" s="11" t="s">
        <v>123</v>
      </c>
      <c r="K9" s="19" t="str">
        <f>IF(C9=Лист1!$A$6,J9,I9)</f>
        <v>-</v>
      </c>
    </row>
    <row r="10" spans="1:11" s="13" customFormat="1" x14ac:dyDescent="0.25">
      <c r="A10" s="64"/>
      <c r="B10" s="9">
        <v>5</v>
      </c>
      <c r="C10" s="60"/>
      <c r="D10" s="60"/>
      <c r="E10" s="60"/>
      <c r="F10" s="60"/>
      <c r="G10" s="60"/>
      <c r="H10" s="60"/>
      <c r="I10" s="11">
        <v>3</v>
      </c>
      <c r="J10" s="11" t="s">
        <v>123</v>
      </c>
      <c r="K10" s="19" t="str">
        <f>IF(C10=Лист1!$A$6,J10,I10)</f>
        <v>-</v>
      </c>
    </row>
    <row r="11" spans="1:11" s="13" customFormat="1" ht="32.25" customHeight="1" x14ac:dyDescent="0.25">
      <c r="A11" s="9"/>
      <c r="B11" s="61" t="s">
        <v>148</v>
      </c>
      <c r="C11" s="61"/>
      <c r="D11" s="61"/>
      <c r="E11" s="61"/>
      <c r="F11" s="61"/>
      <c r="G11" s="61"/>
      <c r="H11" s="61"/>
      <c r="I11" s="61"/>
      <c r="J11" s="61"/>
      <c r="K11" s="22">
        <f>SUM(K6:K10)</f>
        <v>0</v>
      </c>
    </row>
    <row r="12" spans="1:11" s="13" customForma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1" s="13" customFormat="1" ht="45" customHeight="1" x14ac:dyDescent="0.25">
      <c r="A13" s="9"/>
      <c r="B13" s="79" t="s">
        <v>150</v>
      </c>
      <c r="C13" s="79"/>
      <c r="D13" s="79"/>
      <c r="E13" s="79"/>
      <c r="F13" s="79"/>
      <c r="G13" s="79"/>
      <c r="H13" s="79"/>
      <c r="I13" s="36" t="s">
        <v>7</v>
      </c>
      <c r="J13" s="36"/>
      <c r="K13" s="36" t="s">
        <v>9</v>
      </c>
    </row>
    <row r="14" spans="1:11" s="13" customFormat="1" x14ac:dyDescent="0.25">
      <c r="A14" s="64"/>
      <c r="B14" s="9">
        <v>1</v>
      </c>
      <c r="C14" s="60"/>
      <c r="D14" s="60"/>
      <c r="E14" s="60"/>
      <c r="F14" s="60"/>
      <c r="G14" s="60"/>
      <c r="H14" s="60"/>
      <c r="I14" s="11">
        <v>1</v>
      </c>
      <c r="J14" s="11" t="s">
        <v>123</v>
      </c>
      <c r="K14" s="19" t="str">
        <f>IF(C14=Лист1!$A$6,J14,I14)</f>
        <v>-</v>
      </c>
    </row>
    <row r="15" spans="1:11" s="13" customFormat="1" x14ac:dyDescent="0.25">
      <c r="A15" s="64"/>
      <c r="B15" s="9">
        <v>2</v>
      </c>
      <c r="C15" s="60"/>
      <c r="D15" s="60"/>
      <c r="E15" s="60"/>
      <c r="F15" s="60"/>
      <c r="G15" s="60"/>
      <c r="H15" s="60"/>
      <c r="I15" s="11">
        <v>1</v>
      </c>
      <c r="J15" s="11" t="s">
        <v>123</v>
      </c>
      <c r="K15" s="19" t="str">
        <f>IF(C15=Лист1!$A$6,J15,I15)</f>
        <v>-</v>
      </c>
    </row>
    <row r="16" spans="1:11" s="13" customFormat="1" x14ac:dyDescent="0.25">
      <c r="A16" s="64"/>
      <c r="B16" s="9">
        <v>3</v>
      </c>
      <c r="C16" s="60"/>
      <c r="D16" s="60"/>
      <c r="E16" s="60"/>
      <c r="F16" s="60"/>
      <c r="G16" s="60"/>
      <c r="H16" s="60"/>
      <c r="I16" s="11">
        <v>1</v>
      </c>
      <c r="J16" s="11" t="s">
        <v>123</v>
      </c>
      <c r="K16" s="19" t="str">
        <f>IF(C16=Лист1!$A$6,J16,I16)</f>
        <v>-</v>
      </c>
    </row>
    <row r="17" spans="1:11" s="13" customFormat="1" x14ac:dyDescent="0.25">
      <c r="A17" s="64"/>
      <c r="B17" s="9">
        <v>4</v>
      </c>
      <c r="C17" s="60"/>
      <c r="D17" s="60"/>
      <c r="E17" s="60"/>
      <c r="F17" s="60"/>
      <c r="G17" s="60"/>
      <c r="H17" s="60"/>
      <c r="I17" s="11">
        <v>1</v>
      </c>
      <c r="J17" s="11" t="s">
        <v>123</v>
      </c>
      <c r="K17" s="19" t="str">
        <f>IF(C17=Лист1!$A$6,J17,I17)</f>
        <v>-</v>
      </c>
    </row>
    <row r="18" spans="1:11" s="13" customFormat="1" x14ac:dyDescent="0.25">
      <c r="A18" s="64"/>
      <c r="B18" s="9">
        <v>5</v>
      </c>
      <c r="C18" s="60"/>
      <c r="D18" s="60"/>
      <c r="E18" s="60"/>
      <c r="F18" s="60"/>
      <c r="G18" s="60"/>
      <c r="H18" s="60"/>
      <c r="I18" s="11">
        <v>1</v>
      </c>
      <c r="J18" s="11" t="s">
        <v>123</v>
      </c>
      <c r="K18" s="19" t="str">
        <f>IF(C18=Лист1!$A$6,J18,I18)</f>
        <v>-</v>
      </c>
    </row>
    <row r="19" spans="1:11" s="13" customFormat="1" x14ac:dyDescent="0.25">
      <c r="A19" s="9"/>
      <c r="B19" s="61" t="s">
        <v>152</v>
      </c>
      <c r="C19" s="61"/>
      <c r="D19" s="61"/>
      <c r="E19" s="61"/>
      <c r="F19" s="61"/>
      <c r="G19" s="61"/>
      <c r="H19" s="61"/>
      <c r="I19" s="61"/>
      <c r="J19" s="61"/>
      <c r="K19" s="22">
        <f>SUM(K14:K18)</f>
        <v>0</v>
      </c>
    </row>
    <row r="20" spans="1:11" s="13" customFormat="1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s="14" customFormat="1" ht="60" customHeight="1" x14ac:dyDescent="0.25">
      <c r="A21" s="16"/>
      <c r="B21" s="79" t="s">
        <v>151</v>
      </c>
      <c r="C21" s="79"/>
      <c r="D21" s="79"/>
      <c r="E21" s="79"/>
      <c r="F21" s="79"/>
      <c r="G21" s="79"/>
      <c r="H21" s="79"/>
      <c r="I21" s="36" t="s">
        <v>7</v>
      </c>
      <c r="J21" s="36"/>
      <c r="K21" s="36" t="s">
        <v>9</v>
      </c>
    </row>
    <row r="22" spans="1:11" s="13" customFormat="1" x14ac:dyDescent="0.25">
      <c r="A22" s="64"/>
      <c r="B22" s="9">
        <v>1</v>
      </c>
      <c r="C22" s="60"/>
      <c r="D22" s="60"/>
      <c r="E22" s="60"/>
      <c r="F22" s="60"/>
      <c r="G22" s="60"/>
      <c r="H22" s="60"/>
      <c r="I22" s="11">
        <v>0.5</v>
      </c>
      <c r="J22" s="11" t="s">
        <v>123</v>
      </c>
      <c r="K22" s="19" t="str">
        <f>IF(C22=Лист1!$A$6,J22,I22)</f>
        <v>-</v>
      </c>
    </row>
    <row r="23" spans="1:11" s="13" customFormat="1" x14ac:dyDescent="0.25">
      <c r="A23" s="64"/>
      <c r="B23" s="9">
        <v>2</v>
      </c>
      <c r="C23" s="60"/>
      <c r="D23" s="60"/>
      <c r="E23" s="60"/>
      <c r="F23" s="60"/>
      <c r="G23" s="60"/>
      <c r="H23" s="60"/>
      <c r="I23" s="11">
        <v>0.5</v>
      </c>
      <c r="J23" s="11" t="s">
        <v>123</v>
      </c>
      <c r="K23" s="19" t="str">
        <f>IF(C23=Лист1!$A$6,J23,I23)</f>
        <v>-</v>
      </c>
    </row>
    <row r="24" spans="1:11" s="13" customFormat="1" x14ac:dyDescent="0.25">
      <c r="A24" s="64"/>
      <c r="B24" s="9">
        <v>3</v>
      </c>
      <c r="C24" s="60"/>
      <c r="D24" s="60"/>
      <c r="E24" s="60"/>
      <c r="F24" s="60"/>
      <c r="G24" s="60"/>
      <c r="H24" s="60"/>
      <c r="I24" s="11">
        <v>0.5</v>
      </c>
      <c r="J24" s="11" t="s">
        <v>123</v>
      </c>
      <c r="K24" s="19" t="str">
        <f>IF(C24=Лист1!$A$6,J24,I24)</f>
        <v>-</v>
      </c>
    </row>
    <row r="25" spans="1:11" s="13" customFormat="1" x14ac:dyDescent="0.25">
      <c r="A25" s="64"/>
      <c r="B25" s="9">
        <v>4</v>
      </c>
      <c r="C25" s="60"/>
      <c r="D25" s="60"/>
      <c r="E25" s="60"/>
      <c r="F25" s="60"/>
      <c r="G25" s="60"/>
      <c r="H25" s="60"/>
      <c r="I25" s="11">
        <v>0.5</v>
      </c>
      <c r="J25" s="11" t="s">
        <v>123</v>
      </c>
      <c r="K25" s="19" t="str">
        <f>IF(C25=Лист1!$A$6,J25,I25)</f>
        <v>-</v>
      </c>
    </row>
    <row r="26" spans="1:11" s="13" customFormat="1" x14ac:dyDescent="0.25">
      <c r="A26" s="64"/>
      <c r="B26" s="9">
        <v>5</v>
      </c>
      <c r="C26" s="60"/>
      <c r="D26" s="60"/>
      <c r="E26" s="60"/>
      <c r="F26" s="60"/>
      <c r="G26" s="60"/>
      <c r="H26" s="60"/>
      <c r="I26" s="11">
        <v>0.5</v>
      </c>
      <c r="J26" s="11" t="s">
        <v>123</v>
      </c>
      <c r="K26" s="19" t="str">
        <f>IF(C26=Лист1!$A$6,J26,I26)</f>
        <v>-</v>
      </c>
    </row>
    <row r="27" spans="1:11" s="13" customFormat="1" ht="30" customHeight="1" x14ac:dyDescent="0.25">
      <c r="A27" s="9"/>
      <c r="B27" s="61" t="s">
        <v>153</v>
      </c>
      <c r="C27" s="61"/>
      <c r="D27" s="61"/>
      <c r="E27" s="61"/>
      <c r="F27" s="61"/>
      <c r="G27" s="61"/>
      <c r="H27" s="61"/>
      <c r="I27" s="61"/>
      <c r="J27" s="61"/>
      <c r="K27" s="22">
        <f>SUM(K22:K26)</f>
        <v>0</v>
      </c>
    </row>
    <row r="28" spans="1:11" s="13" customFormat="1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 s="33" customFormat="1" ht="78" customHeight="1" x14ac:dyDescent="0.25">
      <c r="A29" s="10"/>
      <c r="B29" s="79" t="s">
        <v>154</v>
      </c>
      <c r="C29" s="79"/>
      <c r="D29" s="79"/>
      <c r="E29" s="79"/>
      <c r="F29" s="79"/>
      <c r="G29" s="79"/>
      <c r="H29" s="79"/>
      <c r="I29" s="36" t="s">
        <v>7</v>
      </c>
      <c r="J29" s="36"/>
      <c r="K29" s="36" t="s">
        <v>9</v>
      </c>
    </row>
    <row r="30" spans="1:11" s="13" customFormat="1" x14ac:dyDescent="0.25">
      <c r="A30" s="64"/>
      <c r="B30" s="9">
        <v>1</v>
      </c>
      <c r="C30" s="60"/>
      <c r="D30" s="60"/>
      <c r="E30" s="60"/>
      <c r="F30" s="60"/>
      <c r="G30" s="60"/>
      <c r="H30" s="60"/>
      <c r="I30" s="11">
        <v>0.5</v>
      </c>
      <c r="J30" s="11" t="s">
        <v>123</v>
      </c>
      <c r="K30" s="19" t="str">
        <f>IF(C30=Лист1!$A$6,J30,I30)</f>
        <v>-</v>
      </c>
    </row>
    <row r="31" spans="1:11" s="13" customFormat="1" x14ac:dyDescent="0.25">
      <c r="A31" s="64"/>
      <c r="B31" s="9">
        <v>2</v>
      </c>
      <c r="C31" s="60"/>
      <c r="D31" s="60"/>
      <c r="E31" s="60"/>
      <c r="F31" s="60"/>
      <c r="G31" s="60"/>
      <c r="H31" s="60"/>
      <c r="I31" s="11">
        <v>0.5</v>
      </c>
      <c r="J31" s="11" t="s">
        <v>123</v>
      </c>
      <c r="K31" s="19" t="str">
        <f>IF(C31=Лист1!$A$6,J31,I31)</f>
        <v>-</v>
      </c>
    </row>
    <row r="32" spans="1:11" s="13" customFormat="1" x14ac:dyDescent="0.25">
      <c r="A32" s="64"/>
      <c r="B32" s="9">
        <v>3</v>
      </c>
      <c r="C32" s="60"/>
      <c r="D32" s="60"/>
      <c r="E32" s="60"/>
      <c r="F32" s="60"/>
      <c r="G32" s="60"/>
      <c r="H32" s="60"/>
      <c r="I32" s="11">
        <v>0.5</v>
      </c>
      <c r="J32" s="11" t="s">
        <v>123</v>
      </c>
      <c r="K32" s="19" t="str">
        <f>IF(C32=Лист1!$A$6,J32,I32)</f>
        <v>-</v>
      </c>
    </row>
    <row r="33" spans="1:11" s="13" customFormat="1" x14ac:dyDescent="0.25">
      <c r="A33" s="64"/>
      <c r="B33" s="9">
        <v>4</v>
      </c>
      <c r="C33" s="60"/>
      <c r="D33" s="60"/>
      <c r="E33" s="60"/>
      <c r="F33" s="60"/>
      <c r="G33" s="60"/>
      <c r="H33" s="60"/>
      <c r="I33" s="11">
        <v>0.5</v>
      </c>
      <c r="J33" s="11" t="s">
        <v>123</v>
      </c>
      <c r="K33" s="19" t="str">
        <f>IF(C33=Лист1!$A$6,J33,I33)</f>
        <v>-</v>
      </c>
    </row>
    <row r="34" spans="1:11" s="13" customFormat="1" x14ac:dyDescent="0.25">
      <c r="A34" s="64"/>
      <c r="B34" s="9">
        <v>5</v>
      </c>
      <c r="C34" s="60"/>
      <c r="D34" s="60"/>
      <c r="E34" s="60"/>
      <c r="F34" s="60"/>
      <c r="G34" s="60"/>
      <c r="H34" s="60"/>
      <c r="I34" s="11">
        <v>0.5</v>
      </c>
      <c r="J34" s="11" t="s">
        <v>123</v>
      </c>
      <c r="K34" s="19" t="str">
        <f>IF(C34=Лист1!$A$6,J34,I34)</f>
        <v>-</v>
      </c>
    </row>
    <row r="35" spans="1:11" s="13" customFormat="1" ht="30" customHeight="1" x14ac:dyDescent="0.25">
      <c r="A35" s="9"/>
      <c r="B35" s="61" t="s">
        <v>155</v>
      </c>
      <c r="C35" s="61"/>
      <c r="D35" s="61"/>
      <c r="E35" s="61"/>
      <c r="F35" s="61"/>
      <c r="G35" s="61"/>
      <c r="H35" s="61"/>
      <c r="I35" s="61"/>
      <c r="J35" s="61"/>
      <c r="K35" s="22">
        <f>SUM(K30:K34)</f>
        <v>0</v>
      </c>
    </row>
    <row r="36" spans="1:11" s="13" customForma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s="13" customFormat="1" ht="60" customHeight="1" x14ac:dyDescent="0.25">
      <c r="A37" s="9"/>
      <c r="B37" s="81" t="s">
        <v>156</v>
      </c>
      <c r="C37" s="81"/>
      <c r="D37" s="81"/>
      <c r="E37" s="81"/>
      <c r="F37" s="81"/>
      <c r="G37" s="81"/>
      <c r="H37" s="81"/>
      <c r="I37" s="36" t="s">
        <v>7</v>
      </c>
      <c r="J37" s="36"/>
      <c r="K37" s="36" t="s">
        <v>9</v>
      </c>
    </row>
    <row r="38" spans="1:11" s="13" customFormat="1" x14ac:dyDescent="0.25">
      <c r="A38" s="64"/>
      <c r="B38" s="9">
        <v>1</v>
      </c>
      <c r="C38" s="60"/>
      <c r="D38" s="60"/>
      <c r="E38" s="60"/>
      <c r="F38" s="60"/>
      <c r="G38" s="60"/>
      <c r="H38" s="60"/>
      <c r="I38" s="9">
        <v>0.2</v>
      </c>
      <c r="J38" s="11" t="s">
        <v>123</v>
      </c>
      <c r="K38" s="19" t="str">
        <f>IF(C38=Лист1!$A$6,J38,I38)</f>
        <v>-</v>
      </c>
    </row>
    <row r="39" spans="1:11" s="13" customFormat="1" x14ac:dyDescent="0.25">
      <c r="A39" s="64"/>
      <c r="B39" s="9">
        <v>2</v>
      </c>
      <c r="C39" s="60"/>
      <c r="D39" s="60"/>
      <c r="E39" s="60"/>
      <c r="F39" s="60"/>
      <c r="G39" s="60"/>
      <c r="H39" s="60"/>
      <c r="I39" s="9">
        <v>0.2</v>
      </c>
      <c r="J39" s="11" t="s">
        <v>123</v>
      </c>
      <c r="K39" s="19" t="str">
        <f>IF(C39=Лист1!$A$6,J39,I39)</f>
        <v>-</v>
      </c>
    </row>
    <row r="40" spans="1:11" s="13" customFormat="1" x14ac:dyDescent="0.25">
      <c r="A40" s="64"/>
      <c r="B40" s="9">
        <v>3</v>
      </c>
      <c r="C40" s="60"/>
      <c r="D40" s="60"/>
      <c r="E40" s="60"/>
      <c r="F40" s="60"/>
      <c r="G40" s="60"/>
      <c r="H40" s="60"/>
      <c r="I40" s="9">
        <v>0.2</v>
      </c>
      <c r="J40" s="11" t="s">
        <v>123</v>
      </c>
      <c r="K40" s="19" t="str">
        <f>IF(C40=Лист1!$A$6,J40,I40)</f>
        <v>-</v>
      </c>
    </row>
    <row r="41" spans="1:11" s="13" customFormat="1" x14ac:dyDescent="0.25">
      <c r="A41" s="64"/>
      <c r="B41" s="9">
        <v>4</v>
      </c>
      <c r="C41" s="60"/>
      <c r="D41" s="60"/>
      <c r="E41" s="60"/>
      <c r="F41" s="60"/>
      <c r="G41" s="60"/>
      <c r="H41" s="60"/>
      <c r="I41" s="9">
        <v>0.2</v>
      </c>
      <c r="J41" s="11" t="s">
        <v>123</v>
      </c>
      <c r="K41" s="19" t="str">
        <f>IF(C41=Лист1!$A$6,J41,I41)</f>
        <v>-</v>
      </c>
    </row>
    <row r="42" spans="1:11" s="13" customFormat="1" x14ac:dyDescent="0.25">
      <c r="A42" s="64"/>
      <c r="B42" s="9">
        <v>5</v>
      </c>
      <c r="C42" s="60"/>
      <c r="D42" s="60"/>
      <c r="E42" s="60"/>
      <c r="F42" s="60"/>
      <c r="G42" s="60"/>
      <c r="H42" s="60"/>
      <c r="I42" s="9">
        <v>0.2</v>
      </c>
      <c r="J42" s="11" t="s">
        <v>123</v>
      </c>
      <c r="K42" s="19" t="str">
        <f>IF(C42=Лист1!$A$6,J42,I42)</f>
        <v>-</v>
      </c>
    </row>
    <row r="43" spans="1:11" s="13" customFormat="1" ht="15.75" customHeight="1" x14ac:dyDescent="0.25">
      <c r="A43" s="9"/>
      <c r="B43" s="61" t="s">
        <v>157</v>
      </c>
      <c r="C43" s="61"/>
      <c r="D43" s="61"/>
      <c r="E43" s="61"/>
      <c r="F43" s="61"/>
      <c r="G43" s="61"/>
      <c r="H43" s="61"/>
      <c r="I43" s="61"/>
      <c r="J43" s="61"/>
      <c r="K43" s="22">
        <f>SUM(K38:K42)</f>
        <v>0</v>
      </c>
    </row>
    <row r="44" spans="1:11" s="13" customFormat="1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 s="13" customFormat="1" ht="30" customHeight="1" x14ac:dyDescent="0.25">
      <c r="A45" s="9"/>
      <c r="B45" s="59" t="s">
        <v>158</v>
      </c>
      <c r="C45" s="59"/>
      <c r="D45" s="59"/>
      <c r="E45" s="59"/>
      <c r="F45" s="59"/>
      <c r="G45" s="59"/>
      <c r="H45" s="59"/>
      <c r="I45" s="36" t="s">
        <v>7</v>
      </c>
      <c r="J45" s="36"/>
      <c r="K45" s="36" t="s">
        <v>9</v>
      </c>
    </row>
    <row r="46" spans="1:11" s="13" customFormat="1" x14ac:dyDescent="0.25">
      <c r="A46" s="64"/>
      <c r="B46" s="9">
        <v>1</v>
      </c>
      <c r="C46" s="60"/>
      <c r="D46" s="60"/>
      <c r="E46" s="60"/>
      <c r="F46" s="60"/>
      <c r="G46" s="60"/>
      <c r="H46" s="60"/>
      <c r="I46" s="9">
        <v>3</v>
      </c>
      <c r="J46" s="11" t="s">
        <v>123</v>
      </c>
      <c r="K46" s="19" t="str">
        <f>IF(C46=Лист1!$A$6,J46,I46)</f>
        <v>-</v>
      </c>
    </row>
    <row r="47" spans="1:11" s="13" customFormat="1" x14ac:dyDescent="0.25">
      <c r="A47" s="64"/>
      <c r="B47" s="9">
        <v>2</v>
      </c>
      <c r="C47" s="60"/>
      <c r="D47" s="60"/>
      <c r="E47" s="60"/>
      <c r="F47" s="60"/>
      <c r="G47" s="60"/>
      <c r="H47" s="60"/>
      <c r="I47" s="9">
        <v>3</v>
      </c>
      <c r="J47" s="11" t="s">
        <v>123</v>
      </c>
      <c r="K47" s="19" t="str">
        <f>IF(C47=Лист1!$A$6,J47,I47)</f>
        <v>-</v>
      </c>
    </row>
    <row r="48" spans="1:11" s="13" customFormat="1" ht="15.75" customHeight="1" x14ac:dyDescent="0.25">
      <c r="A48" s="9"/>
      <c r="B48" s="61" t="s">
        <v>160</v>
      </c>
      <c r="C48" s="61"/>
      <c r="D48" s="61"/>
      <c r="E48" s="61"/>
      <c r="F48" s="61"/>
      <c r="G48" s="61"/>
      <c r="H48" s="61"/>
      <c r="I48" s="61"/>
      <c r="J48" s="61"/>
      <c r="K48" s="22">
        <f>SUM(K46:K47)</f>
        <v>0</v>
      </c>
    </row>
    <row r="49" spans="1:11" s="13" customFormat="1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 s="13" customFormat="1" ht="30" customHeight="1" x14ac:dyDescent="0.25">
      <c r="A50" s="9"/>
      <c r="B50" s="59" t="s">
        <v>159</v>
      </c>
      <c r="C50" s="59"/>
      <c r="D50" s="59"/>
      <c r="E50" s="59"/>
      <c r="F50" s="59"/>
      <c r="G50" s="59"/>
      <c r="H50" s="59"/>
      <c r="I50" s="36" t="s">
        <v>7</v>
      </c>
      <c r="J50" s="36"/>
      <c r="K50" s="36" t="s">
        <v>9</v>
      </c>
    </row>
    <row r="51" spans="1:11" s="13" customFormat="1" x14ac:dyDescent="0.25">
      <c r="A51" s="64"/>
      <c r="B51" s="9">
        <v>1</v>
      </c>
      <c r="C51" s="60"/>
      <c r="D51" s="60"/>
      <c r="E51" s="60"/>
      <c r="F51" s="60"/>
      <c r="G51" s="60"/>
      <c r="H51" s="60"/>
      <c r="I51" s="9">
        <v>3</v>
      </c>
      <c r="J51" s="11" t="s">
        <v>123</v>
      </c>
      <c r="K51" s="19" t="str">
        <f>IF(C51=Лист1!$A$6,J51,I51)</f>
        <v>-</v>
      </c>
    </row>
    <row r="52" spans="1:11" s="13" customFormat="1" x14ac:dyDescent="0.25">
      <c r="A52" s="64"/>
      <c r="B52" s="9">
        <v>2</v>
      </c>
      <c r="C52" s="60"/>
      <c r="D52" s="60"/>
      <c r="E52" s="60"/>
      <c r="F52" s="60"/>
      <c r="G52" s="60"/>
      <c r="H52" s="60"/>
      <c r="I52" s="9">
        <v>3</v>
      </c>
      <c r="J52" s="11" t="s">
        <v>123</v>
      </c>
      <c r="K52" s="19" t="str">
        <f>IF(C52=Лист1!$A$6,J52,I52)</f>
        <v>-</v>
      </c>
    </row>
    <row r="53" spans="1:11" s="13" customFormat="1" ht="15.75" customHeight="1" x14ac:dyDescent="0.25">
      <c r="A53" s="9"/>
      <c r="B53" s="61" t="s">
        <v>161</v>
      </c>
      <c r="C53" s="61"/>
      <c r="D53" s="61"/>
      <c r="E53" s="61"/>
      <c r="F53" s="61"/>
      <c r="G53" s="61"/>
      <c r="H53" s="61"/>
      <c r="I53" s="61"/>
      <c r="J53" s="61"/>
      <c r="K53" s="22">
        <f>SUM(K51:K52)</f>
        <v>0</v>
      </c>
    </row>
    <row r="54" spans="1:11" s="4" customFormat="1" ht="30" customHeight="1" x14ac:dyDescent="0.25">
      <c r="A54" s="82" t="s">
        <v>181</v>
      </c>
      <c r="B54" s="83"/>
      <c r="C54" s="83"/>
      <c r="D54" s="83"/>
      <c r="E54" s="83"/>
      <c r="F54" s="83"/>
      <c r="G54" s="83"/>
      <c r="H54" s="83"/>
      <c r="I54" s="83"/>
      <c r="J54" s="84"/>
      <c r="K54" s="28">
        <f>SUM(K11,K19,K27,K35,K43,K48,K53)</f>
        <v>0</v>
      </c>
    </row>
    <row r="55" spans="1:11" s="13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s="1" customFormat="1" x14ac:dyDescent="0.25">
      <c r="A56" s="34" t="s">
        <v>63</v>
      </c>
      <c r="B56" s="78" t="s">
        <v>64</v>
      </c>
      <c r="C56" s="78"/>
      <c r="D56" s="78"/>
      <c r="E56" s="78"/>
      <c r="F56" s="78"/>
      <c r="G56" s="78"/>
      <c r="H56" s="78"/>
      <c r="I56" s="78"/>
      <c r="J56" s="78"/>
      <c r="K56" s="78"/>
    </row>
    <row r="57" spans="1:11" s="13" customFormat="1" x14ac:dyDescent="0.25">
      <c r="A57" s="16" t="s">
        <v>62</v>
      </c>
      <c r="B57" s="80" t="s">
        <v>61</v>
      </c>
      <c r="C57" s="80"/>
      <c r="D57" s="80"/>
      <c r="E57" s="80"/>
      <c r="F57" s="80"/>
      <c r="G57" s="80"/>
      <c r="H57" s="80"/>
      <c r="I57" s="80"/>
      <c r="J57" s="80"/>
      <c r="K57" s="80"/>
    </row>
    <row r="58" spans="1:11" s="13" customFormat="1" ht="15.75" customHeight="1" x14ac:dyDescent="0.25">
      <c r="A58" s="9"/>
      <c r="B58" s="80" t="s">
        <v>65</v>
      </c>
      <c r="C58" s="80"/>
      <c r="D58" s="80"/>
      <c r="E58" s="80"/>
      <c r="F58" s="80"/>
      <c r="G58" s="80"/>
      <c r="H58" s="80"/>
      <c r="I58" s="36" t="s">
        <v>7</v>
      </c>
      <c r="J58" s="37" t="s">
        <v>165</v>
      </c>
      <c r="K58" s="36" t="s">
        <v>9</v>
      </c>
    </row>
    <row r="59" spans="1:11" s="13" customFormat="1" x14ac:dyDescent="0.25">
      <c r="A59" s="9"/>
      <c r="B59" s="9">
        <v>1</v>
      </c>
      <c r="C59" s="60"/>
      <c r="D59" s="60"/>
      <c r="E59" s="60"/>
      <c r="F59" s="60"/>
      <c r="G59" s="60"/>
      <c r="H59" s="60"/>
      <c r="I59" s="11" t="s">
        <v>168</v>
      </c>
      <c r="J59" s="11"/>
      <c r="K59" s="9" t="str">
        <f>IF(J59="ръководител",1,IF(J59="участник",0.5," "))</f>
        <v xml:space="preserve"> </v>
      </c>
    </row>
    <row r="60" spans="1:11" s="13" customFormat="1" x14ac:dyDescent="0.25">
      <c r="A60" s="9"/>
      <c r="B60" s="9">
        <v>2</v>
      </c>
      <c r="C60" s="60"/>
      <c r="D60" s="60"/>
      <c r="E60" s="60"/>
      <c r="F60" s="60"/>
      <c r="G60" s="60"/>
      <c r="H60" s="60"/>
      <c r="I60" s="11" t="s">
        <v>168</v>
      </c>
      <c r="J60" s="11"/>
      <c r="K60" s="9" t="str">
        <f t="shared" ref="K60:K61" si="0">IF(J60="ръководител",1,IF(J60="участник",0.5," "))</f>
        <v xml:space="preserve"> </v>
      </c>
    </row>
    <row r="61" spans="1:11" s="13" customFormat="1" x14ac:dyDescent="0.25">
      <c r="A61" s="9"/>
      <c r="B61" s="9">
        <v>3</v>
      </c>
      <c r="C61" s="60"/>
      <c r="D61" s="60"/>
      <c r="E61" s="60"/>
      <c r="F61" s="60"/>
      <c r="G61" s="60"/>
      <c r="H61" s="60"/>
      <c r="I61" s="11" t="s">
        <v>168</v>
      </c>
      <c r="J61" s="11"/>
      <c r="K61" s="9" t="str">
        <f t="shared" si="0"/>
        <v xml:space="preserve"> </v>
      </c>
    </row>
    <row r="62" spans="1:11" s="13" customFormat="1" ht="15.75" customHeight="1" x14ac:dyDescent="0.25">
      <c r="A62" s="9"/>
      <c r="B62" s="61" t="s">
        <v>162</v>
      </c>
      <c r="C62" s="61"/>
      <c r="D62" s="61"/>
      <c r="E62" s="61"/>
      <c r="F62" s="61"/>
      <c r="G62" s="61"/>
      <c r="H62" s="61"/>
      <c r="I62" s="61"/>
      <c r="J62" s="61"/>
      <c r="K62" s="22">
        <f>SUM(K59:K61)</f>
        <v>0</v>
      </c>
    </row>
    <row r="63" spans="1:11" s="13" customFormat="1" x14ac:dyDescent="0.25">
      <c r="A63" s="48"/>
      <c r="B63" s="86"/>
      <c r="C63" s="86"/>
      <c r="D63" s="86"/>
      <c r="E63" s="86"/>
      <c r="F63" s="86"/>
      <c r="G63" s="86"/>
      <c r="H63" s="86"/>
      <c r="I63" s="86"/>
      <c r="J63" s="86"/>
      <c r="K63" s="49"/>
    </row>
    <row r="64" spans="1:11" s="13" customFormat="1" ht="15.75" customHeight="1" x14ac:dyDescent="0.25">
      <c r="A64" s="9"/>
      <c r="B64" s="80" t="s">
        <v>66</v>
      </c>
      <c r="C64" s="80"/>
      <c r="D64" s="80"/>
      <c r="E64" s="80"/>
      <c r="F64" s="80"/>
      <c r="G64" s="80"/>
      <c r="H64" s="80"/>
      <c r="I64" s="36" t="s">
        <v>7</v>
      </c>
      <c r="J64" s="37" t="s">
        <v>165</v>
      </c>
      <c r="K64" s="36" t="s">
        <v>9</v>
      </c>
    </row>
    <row r="65" spans="1:11" s="13" customFormat="1" x14ac:dyDescent="0.25">
      <c r="A65" s="9"/>
      <c r="B65" s="9">
        <v>1</v>
      </c>
      <c r="C65" s="60"/>
      <c r="D65" s="60"/>
      <c r="E65" s="60"/>
      <c r="F65" s="60"/>
      <c r="G65" s="60"/>
      <c r="H65" s="60"/>
      <c r="I65" s="38" t="s">
        <v>169</v>
      </c>
      <c r="J65" s="11"/>
      <c r="K65" s="9" t="str">
        <f>IF(J65="ръководител",8,IF(J65="участник",3," "))</f>
        <v xml:space="preserve"> </v>
      </c>
    </row>
    <row r="66" spans="1:11" s="13" customFormat="1" x14ac:dyDescent="0.25">
      <c r="A66" s="9"/>
      <c r="B66" s="9">
        <v>2</v>
      </c>
      <c r="C66" s="60"/>
      <c r="D66" s="60"/>
      <c r="E66" s="60"/>
      <c r="F66" s="60"/>
      <c r="G66" s="60"/>
      <c r="H66" s="60"/>
      <c r="I66" s="38" t="s">
        <v>169</v>
      </c>
      <c r="J66" s="11"/>
      <c r="K66" s="9" t="str">
        <f t="shared" ref="K66:K67" si="1">IF(J66="ръководител",8,IF(J66="участник",3," "))</f>
        <v xml:space="preserve"> </v>
      </c>
    </row>
    <row r="67" spans="1:11" s="13" customFormat="1" x14ac:dyDescent="0.25">
      <c r="A67" s="9"/>
      <c r="B67" s="9">
        <v>3</v>
      </c>
      <c r="C67" s="60"/>
      <c r="D67" s="60"/>
      <c r="E67" s="60"/>
      <c r="F67" s="60"/>
      <c r="G67" s="60"/>
      <c r="H67" s="60"/>
      <c r="I67" s="38" t="s">
        <v>169</v>
      </c>
      <c r="J67" s="11"/>
      <c r="K67" s="9" t="str">
        <f t="shared" si="1"/>
        <v xml:space="preserve"> </v>
      </c>
    </row>
    <row r="68" spans="1:11" s="13" customFormat="1" ht="15.75" customHeight="1" x14ac:dyDescent="0.25">
      <c r="A68" s="9"/>
      <c r="B68" s="61" t="s">
        <v>163</v>
      </c>
      <c r="C68" s="61"/>
      <c r="D68" s="61"/>
      <c r="E68" s="61"/>
      <c r="F68" s="61"/>
      <c r="G68" s="61"/>
      <c r="H68" s="61"/>
      <c r="I68" s="61"/>
      <c r="J68" s="61"/>
      <c r="K68" s="22">
        <f>SUM(K65:K67)</f>
        <v>0</v>
      </c>
    </row>
    <row r="69" spans="1:11" s="13" customFormat="1" x14ac:dyDescent="0.25">
      <c r="A69" s="48"/>
      <c r="B69" s="86"/>
      <c r="C69" s="86"/>
      <c r="D69" s="86"/>
      <c r="E69" s="86"/>
      <c r="F69" s="86"/>
      <c r="G69" s="86"/>
      <c r="H69" s="86"/>
      <c r="I69" s="86"/>
      <c r="J69" s="86"/>
      <c r="K69" s="49"/>
    </row>
    <row r="70" spans="1:11" s="13" customFormat="1" ht="15.75" customHeight="1" x14ac:dyDescent="0.25">
      <c r="A70" s="9"/>
      <c r="B70" s="80" t="s">
        <v>67</v>
      </c>
      <c r="C70" s="80"/>
      <c r="D70" s="80"/>
      <c r="E70" s="80"/>
      <c r="F70" s="80"/>
      <c r="G70" s="80"/>
      <c r="H70" s="80"/>
      <c r="I70" s="36" t="s">
        <v>7</v>
      </c>
      <c r="J70" s="37" t="s">
        <v>165</v>
      </c>
      <c r="K70" s="36" t="s">
        <v>9</v>
      </c>
    </row>
    <row r="71" spans="1:11" s="13" customFormat="1" x14ac:dyDescent="0.25">
      <c r="A71" s="9"/>
      <c r="B71" s="9">
        <v>1</v>
      </c>
      <c r="C71" s="60"/>
      <c r="D71" s="60"/>
      <c r="E71" s="60"/>
      <c r="F71" s="60"/>
      <c r="G71" s="60"/>
      <c r="H71" s="60"/>
      <c r="I71" s="38" t="s">
        <v>170</v>
      </c>
      <c r="J71" s="11"/>
      <c r="K71" s="9" t="str">
        <f>IF(J71="ръководител",10,IF(J71="участник",5," "))</f>
        <v xml:space="preserve"> </v>
      </c>
    </row>
    <row r="72" spans="1:11" s="13" customFormat="1" x14ac:dyDescent="0.25">
      <c r="A72" s="9"/>
      <c r="B72" s="9">
        <v>2</v>
      </c>
      <c r="C72" s="60"/>
      <c r="D72" s="60"/>
      <c r="E72" s="60"/>
      <c r="F72" s="60"/>
      <c r="G72" s="60"/>
      <c r="H72" s="60"/>
      <c r="I72" s="38" t="s">
        <v>170</v>
      </c>
      <c r="J72" s="11"/>
      <c r="K72" s="9" t="str">
        <f t="shared" ref="K72:K73" si="2">IF(J72="ръководител",10,IF(J72="участник",5," "))</f>
        <v xml:space="preserve"> </v>
      </c>
    </row>
    <row r="73" spans="1:11" s="13" customFormat="1" x14ac:dyDescent="0.25">
      <c r="A73" s="9"/>
      <c r="B73" s="9">
        <v>3</v>
      </c>
      <c r="C73" s="60"/>
      <c r="D73" s="60"/>
      <c r="E73" s="60"/>
      <c r="F73" s="60"/>
      <c r="G73" s="60"/>
      <c r="H73" s="60"/>
      <c r="I73" s="38" t="s">
        <v>170</v>
      </c>
      <c r="J73" s="11"/>
      <c r="K73" s="9" t="str">
        <f t="shared" si="2"/>
        <v xml:space="preserve"> </v>
      </c>
    </row>
    <row r="74" spans="1:11" s="13" customFormat="1" ht="15.75" customHeight="1" x14ac:dyDescent="0.25">
      <c r="A74" s="9"/>
      <c r="B74" s="61" t="s">
        <v>164</v>
      </c>
      <c r="C74" s="61"/>
      <c r="D74" s="61"/>
      <c r="E74" s="61"/>
      <c r="F74" s="61"/>
      <c r="G74" s="61"/>
      <c r="H74" s="61"/>
      <c r="I74" s="61"/>
      <c r="J74" s="61"/>
      <c r="K74" s="22">
        <f>SUM(K71:K73)</f>
        <v>0</v>
      </c>
    </row>
    <row r="75" spans="1:11" s="41" customFormat="1" ht="30" customHeight="1" x14ac:dyDescent="0.25">
      <c r="A75" s="65" t="s">
        <v>182</v>
      </c>
      <c r="B75" s="65"/>
      <c r="C75" s="65"/>
      <c r="D75" s="65"/>
      <c r="E75" s="65"/>
      <c r="F75" s="65"/>
      <c r="G75" s="65"/>
      <c r="H75" s="65"/>
      <c r="I75" s="65"/>
      <c r="J75" s="65"/>
      <c r="K75" s="40">
        <f>SUM(K62,K68,K74)</f>
        <v>0</v>
      </c>
    </row>
    <row r="76" spans="1:11" s="13" customForma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1" customFormat="1" x14ac:dyDescent="0.25">
      <c r="A77" s="34" t="s">
        <v>68</v>
      </c>
      <c r="B77" s="78" t="s">
        <v>69</v>
      </c>
      <c r="C77" s="78"/>
      <c r="D77" s="78"/>
      <c r="E77" s="78"/>
      <c r="F77" s="78"/>
      <c r="G77" s="78"/>
      <c r="H77" s="78"/>
      <c r="I77" s="78"/>
      <c r="J77" s="78"/>
      <c r="K77" s="78"/>
    </row>
    <row r="78" spans="1:11" s="13" customFormat="1" x14ac:dyDescent="0.25">
      <c r="A78" s="16" t="s">
        <v>73</v>
      </c>
      <c r="B78" s="80" t="s">
        <v>70</v>
      </c>
      <c r="C78" s="80"/>
      <c r="D78" s="80"/>
      <c r="E78" s="80"/>
      <c r="F78" s="80"/>
      <c r="G78" s="80"/>
      <c r="H78" s="80"/>
      <c r="I78" s="80"/>
      <c r="J78" s="80"/>
      <c r="K78" s="80"/>
    </row>
    <row r="79" spans="1:11" s="13" customFormat="1" ht="30" customHeight="1" x14ac:dyDescent="0.25">
      <c r="A79" s="55"/>
      <c r="B79" s="85" t="s">
        <v>71</v>
      </c>
      <c r="C79" s="85"/>
      <c r="D79" s="85"/>
      <c r="E79" s="85"/>
      <c r="F79" s="85"/>
      <c r="G79" s="85"/>
      <c r="H79" s="85"/>
      <c r="I79" s="36" t="s">
        <v>7</v>
      </c>
      <c r="J79" s="37" t="s">
        <v>173</v>
      </c>
      <c r="K79" s="36" t="s">
        <v>9</v>
      </c>
    </row>
    <row r="80" spans="1:11" s="13" customFormat="1" x14ac:dyDescent="0.25">
      <c r="A80" s="55"/>
      <c r="B80" s="42" t="s">
        <v>171</v>
      </c>
      <c r="C80" s="9"/>
      <c r="D80" s="9"/>
      <c r="E80" s="50"/>
      <c r="F80" s="50"/>
      <c r="G80" s="9" t="s">
        <v>172</v>
      </c>
      <c r="H80" s="10"/>
      <c r="I80" s="38" t="s">
        <v>174</v>
      </c>
      <c r="J80" s="11"/>
      <c r="K80" s="9" t="str">
        <f>IF(J80="професор",5,IF(J80="доцент",3," "))</f>
        <v xml:space="preserve"> </v>
      </c>
    </row>
    <row r="81" spans="1:11" s="13" customFormat="1" x14ac:dyDescent="0.2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</row>
    <row r="82" spans="1:11" s="13" customFormat="1" ht="31.5" x14ac:dyDescent="0.25">
      <c r="A82" s="64"/>
      <c r="B82" s="85" t="s">
        <v>72</v>
      </c>
      <c r="C82" s="85"/>
      <c r="D82" s="85"/>
      <c r="E82" s="85"/>
      <c r="F82" s="85"/>
      <c r="G82" s="85"/>
      <c r="H82" s="85"/>
      <c r="I82" s="36" t="s">
        <v>7</v>
      </c>
      <c r="J82" s="37" t="s">
        <v>177</v>
      </c>
      <c r="K82" s="36" t="s">
        <v>9</v>
      </c>
    </row>
    <row r="83" spans="1:11" s="13" customFormat="1" x14ac:dyDescent="0.25">
      <c r="A83" s="64"/>
      <c r="B83" s="42" t="s">
        <v>171</v>
      </c>
      <c r="C83" s="9"/>
      <c r="D83" s="9"/>
      <c r="E83" s="50"/>
      <c r="F83" s="50"/>
      <c r="G83" s="9" t="s">
        <v>172</v>
      </c>
      <c r="H83" s="10"/>
      <c r="I83" s="44">
        <v>8</v>
      </c>
      <c r="J83" s="43"/>
      <c r="K83" s="9" t="str">
        <f>IF(J83="доктор на науките",8," ")</f>
        <v xml:space="preserve"> </v>
      </c>
    </row>
    <row r="84" spans="1:11" s="13" customForma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</row>
    <row r="85" spans="1:11" s="13" customFormat="1" ht="48" customHeight="1" x14ac:dyDescent="0.25">
      <c r="A85" s="64"/>
      <c r="B85" s="87" t="s">
        <v>179</v>
      </c>
      <c r="C85" s="87"/>
      <c r="D85" s="87"/>
      <c r="E85" s="87"/>
      <c r="F85" s="87"/>
      <c r="G85" s="87"/>
      <c r="H85" s="87"/>
      <c r="I85" s="36" t="s">
        <v>7</v>
      </c>
      <c r="J85" s="37"/>
      <c r="K85" s="36" t="s">
        <v>9</v>
      </c>
    </row>
    <row r="86" spans="1:11" s="13" customFormat="1" ht="16.5" customHeight="1" x14ac:dyDescent="0.25">
      <c r="A86" s="64"/>
      <c r="B86" s="87"/>
      <c r="C86" s="87"/>
      <c r="D86" s="87"/>
      <c r="E86" s="87"/>
      <c r="F86" s="87"/>
      <c r="G86" s="87"/>
      <c r="H86" s="87"/>
      <c r="I86" s="11">
        <v>1</v>
      </c>
      <c r="J86" s="11" t="s">
        <v>123</v>
      </c>
      <c r="K86" s="11" t="str">
        <f>IF(C87=Лист1!$A$6,J86,I86)</f>
        <v>-</v>
      </c>
    </row>
    <row r="87" spans="1:11" s="13" customFormat="1" x14ac:dyDescent="0.25">
      <c r="A87" s="64"/>
      <c r="B87" s="9">
        <v>1</v>
      </c>
      <c r="C87" s="60"/>
      <c r="D87" s="60"/>
      <c r="E87" s="60"/>
      <c r="F87" s="60"/>
      <c r="G87" s="60"/>
      <c r="H87" s="60"/>
      <c r="I87" s="11" t="s">
        <v>123</v>
      </c>
      <c r="J87" s="11" t="s">
        <v>123</v>
      </c>
      <c r="K87" s="11" t="s">
        <v>123</v>
      </c>
    </row>
    <row r="88" spans="1:11" s="13" customFormat="1" x14ac:dyDescent="0.25">
      <c r="A88" s="64"/>
      <c r="B88" s="9">
        <v>2</v>
      </c>
      <c r="C88" s="60"/>
      <c r="D88" s="60"/>
      <c r="E88" s="60"/>
      <c r="F88" s="60"/>
      <c r="G88" s="60"/>
      <c r="H88" s="60"/>
      <c r="I88" s="11" t="s">
        <v>123</v>
      </c>
      <c r="J88" s="11" t="s">
        <v>123</v>
      </c>
      <c r="K88" s="11" t="s">
        <v>123</v>
      </c>
    </row>
    <row r="89" spans="1:11" s="13" customFormat="1" x14ac:dyDescent="0.25">
      <c r="A89" s="64"/>
      <c r="B89" s="9">
        <v>3</v>
      </c>
      <c r="C89" s="60"/>
      <c r="D89" s="60"/>
      <c r="E89" s="60"/>
      <c r="F89" s="60"/>
      <c r="G89" s="60"/>
      <c r="H89" s="60"/>
      <c r="I89" s="11" t="s">
        <v>123</v>
      </c>
      <c r="J89" s="11" t="s">
        <v>123</v>
      </c>
      <c r="K89" s="11" t="s">
        <v>123</v>
      </c>
    </row>
    <row r="90" spans="1:11" s="13" customFormat="1" ht="15.75" customHeight="1" x14ac:dyDescent="0.25">
      <c r="A90" s="9"/>
      <c r="B90" s="59" t="s">
        <v>180</v>
      </c>
      <c r="C90" s="59"/>
      <c r="D90" s="59"/>
      <c r="E90" s="59"/>
      <c r="F90" s="59"/>
      <c r="G90" s="59"/>
      <c r="H90" s="59"/>
      <c r="I90" s="59"/>
      <c r="J90" s="59"/>
      <c r="K90" s="22">
        <f>SUM(K80,K83,K86)</f>
        <v>0</v>
      </c>
    </row>
    <row r="91" spans="1:11" s="13" customFormat="1" x14ac:dyDescent="0.25">
      <c r="A91" s="48"/>
      <c r="B91" s="86"/>
      <c r="C91" s="86"/>
      <c r="D91" s="86"/>
      <c r="E91" s="86"/>
      <c r="F91" s="86"/>
      <c r="G91" s="86"/>
      <c r="H91" s="86"/>
      <c r="I91" s="86"/>
      <c r="J91" s="86"/>
      <c r="K91" s="49"/>
    </row>
    <row r="92" spans="1:11" s="13" customFormat="1" x14ac:dyDescent="0.25">
      <c r="A92" s="16" t="s">
        <v>74</v>
      </c>
      <c r="B92" s="80" t="s">
        <v>75</v>
      </c>
      <c r="C92" s="80"/>
      <c r="D92" s="80"/>
      <c r="E92" s="80"/>
      <c r="F92" s="80"/>
      <c r="G92" s="80"/>
      <c r="H92" s="80"/>
      <c r="I92" s="80"/>
      <c r="J92" s="80"/>
      <c r="K92" s="80"/>
    </row>
    <row r="93" spans="1:11" s="13" customFormat="1" ht="63.75" customHeight="1" x14ac:dyDescent="0.25">
      <c r="A93" s="64"/>
      <c r="B93" s="79" t="s">
        <v>185</v>
      </c>
      <c r="C93" s="79"/>
      <c r="D93" s="79"/>
      <c r="E93" s="79"/>
      <c r="F93" s="79"/>
      <c r="G93" s="79"/>
      <c r="H93" s="79"/>
      <c r="I93" s="36" t="s">
        <v>7</v>
      </c>
      <c r="J93" s="37" t="s">
        <v>165</v>
      </c>
      <c r="K93" s="36" t="s">
        <v>9</v>
      </c>
    </row>
    <row r="94" spans="1:11" s="13" customFormat="1" x14ac:dyDescent="0.25">
      <c r="A94" s="64"/>
      <c r="B94" s="9">
        <v>1</v>
      </c>
      <c r="C94" s="64"/>
      <c r="D94" s="64"/>
      <c r="E94" s="64"/>
      <c r="F94" s="64"/>
      <c r="G94" s="64"/>
      <c r="H94" s="64"/>
      <c r="I94" s="11" t="s">
        <v>168</v>
      </c>
      <c r="J94" s="9"/>
      <c r="K94" s="9" t="str">
        <f>IF(J94="рецензия",1,IF(J94="становище",0.5," "))</f>
        <v xml:space="preserve"> </v>
      </c>
    </row>
    <row r="95" spans="1:11" s="13" customFormat="1" x14ac:dyDescent="0.25">
      <c r="A95" s="64"/>
      <c r="B95" s="9">
        <v>2</v>
      </c>
      <c r="C95" s="64"/>
      <c r="D95" s="64"/>
      <c r="E95" s="64"/>
      <c r="F95" s="64"/>
      <c r="G95" s="64"/>
      <c r="H95" s="64"/>
      <c r="I95" s="11" t="s">
        <v>168</v>
      </c>
      <c r="J95" s="9"/>
      <c r="K95" s="9" t="str">
        <f t="shared" ref="K95:K96" si="3">IF(J95="рецензия",1,IF(J95="становище",0.5," "))</f>
        <v xml:space="preserve"> </v>
      </c>
    </row>
    <row r="96" spans="1:11" s="13" customFormat="1" x14ac:dyDescent="0.25">
      <c r="A96" s="64"/>
      <c r="B96" s="9">
        <v>3</v>
      </c>
      <c r="C96" s="64"/>
      <c r="D96" s="64"/>
      <c r="E96" s="64"/>
      <c r="F96" s="64"/>
      <c r="G96" s="64"/>
      <c r="H96" s="64"/>
      <c r="I96" s="11" t="s">
        <v>168</v>
      </c>
      <c r="J96" s="9"/>
      <c r="K96" s="9" t="str">
        <f t="shared" si="3"/>
        <v xml:space="preserve"> </v>
      </c>
    </row>
    <row r="97" spans="1:11" s="13" customFormat="1" ht="15.75" customHeight="1" x14ac:dyDescent="0.25">
      <c r="A97" s="64"/>
      <c r="B97" s="61" t="s">
        <v>186</v>
      </c>
      <c r="C97" s="61"/>
      <c r="D97" s="61"/>
      <c r="E97" s="61"/>
      <c r="F97" s="61"/>
      <c r="G97" s="61"/>
      <c r="H97" s="61"/>
      <c r="I97" s="61"/>
      <c r="J97" s="61"/>
      <c r="K97" s="22">
        <f>SUM(K94:K96)</f>
        <v>0</v>
      </c>
    </row>
    <row r="98" spans="1:11" s="13" customFormat="1" ht="15.7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</row>
    <row r="99" spans="1:11" s="13" customFormat="1" ht="30" customHeight="1" x14ac:dyDescent="0.25">
      <c r="A99" s="64"/>
      <c r="B99" s="81" t="s">
        <v>188</v>
      </c>
      <c r="C99" s="81"/>
      <c r="D99" s="81"/>
      <c r="E99" s="81"/>
      <c r="F99" s="81"/>
      <c r="G99" s="81"/>
      <c r="H99" s="81"/>
      <c r="I99" s="36" t="s">
        <v>7</v>
      </c>
      <c r="J99" s="37"/>
      <c r="K99" s="36" t="s">
        <v>9</v>
      </c>
    </row>
    <row r="100" spans="1:11" s="13" customFormat="1" x14ac:dyDescent="0.25">
      <c r="A100" s="64"/>
      <c r="B100" s="9">
        <v>1</v>
      </c>
      <c r="C100" s="64"/>
      <c r="D100" s="64"/>
      <c r="E100" s="64"/>
      <c r="F100" s="64"/>
      <c r="G100" s="64"/>
      <c r="H100" s="64"/>
      <c r="I100" s="11">
        <v>1</v>
      </c>
      <c r="J100" s="11" t="s">
        <v>123</v>
      </c>
      <c r="K100" s="11" t="str">
        <f>IF(C100=Лист1!$A$6,J100,I100)</f>
        <v>-</v>
      </c>
    </row>
    <row r="101" spans="1:11" s="13" customFormat="1" x14ac:dyDescent="0.25">
      <c r="A101" s="64"/>
      <c r="B101" s="9">
        <v>2</v>
      </c>
      <c r="C101" s="64"/>
      <c r="D101" s="64"/>
      <c r="E101" s="64"/>
      <c r="F101" s="64"/>
      <c r="G101" s="64"/>
      <c r="H101" s="64"/>
      <c r="I101" s="11">
        <v>1</v>
      </c>
      <c r="J101" s="11" t="s">
        <v>123</v>
      </c>
      <c r="K101" s="11" t="str">
        <f>IF(C101=Лист1!$A$6,J101,I101)</f>
        <v>-</v>
      </c>
    </row>
    <row r="102" spans="1:11" s="13" customFormat="1" x14ac:dyDescent="0.25">
      <c r="A102" s="64"/>
      <c r="B102" s="9">
        <v>3</v>
      </c>
      <c r="C102" s="64"/>
      <c r="D102" s="64"/>
      <c r="E102" s="64"/>
      <c r="F102" s="64"/>
      <c r="G102" s="64"/>
      <c r="H102" s="64"/>
      <c r="I102" s="11">
        <v>1</v>
      </c>
      <c r="J102" s="11" t="s">
        <v>123</v>
      </c>
      <c r="K102" s="11" t="str">
        <f>IF(C102=Лист1!$A$6,J102,I102)</f>
        <v>-</v>
      </c>
    </row>
    <row r="103" spans="1:11" s="13" customFormat="1" ht="15.75" customHeight="1" x14ac:dyDescent="0.25">
      <c r="A103" s="64"/>
      <c r="B103" s="61" t="s">
        <v>187</v>
      </c>
      <c r="C103" s="61"/>
      <c r="D103" s="61"/>
      <c r="E103" s="61"/>
      <c r="F103" s="61"/>
      <c r="G103" s="61"/>
      <c r="H103" s="61"/>
      <c r="I103" s="61"/>
      <c r="J103" s="61"/>
      <c r="K103" s="22">
        <f>SUM(K100:K102)</f>
        <v>0</v>
      </c>
    </row>
    <row r="104" spans="1:11" s="13" customFormat="1" x14ac:dyDescent="0.25">
      <c r="A104" s="48"/>
      <c r="B104" s="86"/>
      <c r="C104" s="86"/>
      <c r="D104" s="86"/>
      <c r="E104" s="86"/>
      <c r="F104" s="86"/>
      <c r="G104" s="86"/>
      <c r="H104" s="86"/>
      <c r="I104" s="86"/>
      <c r="J104" s="86"/>
      <c r="K104" s="49"/>
    </row>
    <row r="105" spans="1:11" s="13" customFormat="1" ht="30" customHeight="1" x14ac:dyDescent="0.25">
      <c r="A105" s="64"/>
      <c r="B105" s="81" t="s">
        <v>189</v>
      </c>
      <c r="C105" s="81"/>
      <c r="D105" s="81"/>
      <c r="E105" s="81"/>
      <c r="F105" s="81"/>
      <c r="G105" s="81"/>
      <c r="H105" s="81"/>
      <c r="I105" s="36" t="s">
        <v>7</v>
      </c>
      <c r="J105" s="37"/>
      <c r="K105" s="36" t="s">
        <v>9</v>
      </c>
    </row>
    <row r="106" spans="1:11" s="13" customFormat="1" x14ac:dyDescent="0.25">
      <c r="A106" s="64"/>
      <c r="B106" s="9">
        <v>1</v>
      </c>
      <c r="C106" s="64"/>
      <c r="D106" s="64"/>
      <c r="E106" s="64"/>
      <c r="F106" s="64"/>
      <c r="G106" s="64"/>
      <c r="H106" s="64"/>
      <c r="I106" s="11">
        <v>2</v>
      </c>
      <c r="J106" s="11" t="s">
        <v>123</v>
      </c>
      <c r="K106" s="11" t="str">
        <f>IF(C106=Лист1!$A$6,J106,I106)</f>
        <v>-</v>
      </c>
    </row>
    <row r="107" spans="1:11" s="13" customFormat="1" x14ac:dyDescent="0.25">
      <c r="A107" s="64"/>
      <c r="B107" s="9">
        <v>2</v>
      </c>
      <c r="C107" s="64"/>
      <c r="D107" s="64"/>
      <c r="E107" s="64"/>
      <c r="F107" s="64"/>
      <c r="G107" s="64"/>
      <c r="H107" s="64"/>
      <c r="I107" s="11">
        <v>2</v>
      </c>
      <c r="J107" s="11" t="s">
        <v>123</v>
      </c>
      <c r="K107" s="11" t="str">
        <f>IF(C107=Лист1!$A$6,J107,I107)</f>
        <v>-</v>
      </c>
    </row>
    <row r="108" spans="1:11" s="13" customFormat="1" x14ac:dyDescent="0.25">
      <c r="A108" s="64"/>
      <c r="B108" s="9">
        <v>3</v>
      </c>
      <c r="C108" s="64"/>
      <c r="D108" s="64"/>
      <c r="E108" s="64"/>
      <c r="F108" s="64"/>
      <c r="G108" s="64"/>
      <c r="H108" s="64"/>
      <c r="I108" s="11">
        <v>2</v>
      </c>
      <c r="J108" s="11" t="s">
        <v>123</v>
      </c>
      <c r="K108" s="11" t="str">
        <f>IF(C108=Лист1!$A$6,J108,I108)</f>
        <v>-</v>
      </c>
    </row>
    <row r="109" spans="1:11" s="13" customFormat="1" x14ac:dyDescent="0.25">
      <c r="A109" s="64"/>
      <c r="B109" s="61" t="s">
        <v>190</v>
      </c>
      <c r="C109" s="61"/>
      <c r="D109" s="61"/>
      <c r="E109" s="61"/>
      <c r="F109" s="61"/>
      <c r="G109" s="61"/>
      <c r="H109" s="61"/>
      <c r="I109" s="61"/>
      <c r="J109" s="61"/>
      <c r="K109" s="22">
        <f>SUM(K106:K108)</f>
        <v>0</v>
      </c>
    </row>
    <row r="110" spans="1:11" s="13" customForma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</row>
    <row r="111" spans="1:11" s="13" customFormat="1" ht="30" customHeight="1" x14ac:dyDescent="0.25">
      <c r="A111" s="64"/>
      <c r="B111" s="81" t="s">
        <v>191</v>
      </c>
      <c r="C111" s="81"/>
      <c r="D111" s="81"/>
      <c r="E111" s="81"/>
      <c r="F111" s="81"/>
      <c r="G111" s="81"/>
      <c r="H111" s="81"/>
      <c r="I111" s="36" t="s">
        <v>7</v>
      </c>
      <c r="J111" s="37"/>
      <c r="K111" s="36" t="s">
        <v>9</v>
      </c>
    </row>
    <row r="112" spans="1:11" s="13" customFormat="1" x14ac:dyDescent="0.25">
      <c r="A112" s="64"/>
      <c r="B112" s="9">
        <v>1</v>
      </c>
      <c r="C112" s="64"/>
      <c r="D112" s="64"/>
      <c r="E112" s="64"/>
      <c r="F112" s="64"/>
      <c r="G112" s="64"/>
      <c r="H112" s="64"/>
      <c r="I112" s="11">
        <v>1</v>
      </c>
      <c r="J112" s="11" t="s">
        <v>123</v>
      </c>
      <c r="K112" s="11" t="str">
        <f>IF(C112=Лист1!$A$6,J112,I112)</f>
        <v>-</v>
      </c>
    </row>
    <row r="113" spans="1:11" s="13" customFormat="1" x14ac:dyDescent="0.25">
      <c r="A113" s="64"/>
      <c r="B113" s="9">
        <v>2</v>
      </c>
      <c r="C113" s="64"/>
      <c r="D113" s="64"/>
      <c r="E113" s="64"/>
      <c r="F113" s="64"/>
      <c r="G113" s="64"/>
      <c r="H113" s="64"/>
      <c r="I113" s="11">
        <v>1</v>
      </c>
      <c r="J113" s="11" t="s">
        <v>123</v>
      </c>
      <c r="K113" s="11" t="str">
        <f>IF(C113=Лист1!$A$6,J113,I113)</f>
        <v>-</v>
      </c>
    </row>
    <row r="114" spans="1:11" s="13" customFormat="1" x14ac:dyDescent="0.25">
      <c r="A114" s="64"/>
      <c r="B114" s="9">
        <v>3</v>
      </c>
      <c r="C114" s="64"/>
      <c r="D114" s="64"/>
      <c r="E114" s="64"/>
      <c r="F114" s="64"/>
      <c r="G114" s="64"/>
      <c r="H114" s="64"/>
      <c r="I114" s="11">
        <v>1</v>
      </c>
      <c r="J114" s="11" t="s">
        <v>123</v>
      </c>
      <c r="K114" s="11" t="str">
        <f>IF(C114=Лист1!$A$6,J114,I114)</f>
        <v>-</v>
      </c>
    </row>
    <row r="115" spans="1:11" s="13" customFormat="1" x14ac:dyDescent="0.25">
      <c r="A115" s="64"/>
      <c r="B115" s="61" t="s">
        <v>192</v>
      </c>
      <c r="C115" s="61"/>
      <c r="D115" s="61"/>
      <c r="E115" s="61"/>
      <c r="F115" s="61"/>
      <c r="G115" s="61"/>
      <c r="H115" s="61"/>
      <c r="I115" s="61"/>
      <c r="J115" s="61"/>
      <c r="K115" s="22">
        <f>SUM(K112:K114)</f>
        <v>0</v>
      </c>
    </row>
    <row r="116" spans="1:11" s="13" customForma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</row>
    <row r="117" spans="1:11" s="13" customFormat="1" ht="30" customHeight="1" x14ac:dyDescent="0.25">
      <c r="A117" s="5"/>
      <c r="B117" s="79" t="s">
        <v>193</v>
      </c>
      <c r="C117" s="79"/>
      <c r="D117" s="79"/>
      <c r="E117" s="79"/>
      <c r="F117" s="79"/>
      <c r="G117" s="79"/>
      <c r="H117" s="79"/>
      <c r="I117" s="36" t="s">
        <v>7</v>
      </c>
      <c r="J117" s="37"/>
      <c r="K117" s="36" t="s">
        <v>9</v>
      </c>
    </row>
    <row r="118" spans="1:11" s="13" customFormat="1" x14ac:dyDescent="0.25">
      <c r="A118" s="5"/>
      <c r="B118" s="9">
        <v>1</v>
      </c>
      <c r="C118" s="64"/>
      <c r="D118" s="64"/>
      <c r="E118" s="64"/>
      <c r="F118" s="64"/>
      <c r="G118" s="64"/>
      <c r="H118" s="64"/>
      <c r="I118" s="11">
        <v>2</v>
      </c>
      <c r="J118" s="11" t="s">
        <v>123</v>
      </c>
      <c r="K118" s="11" t="str">
        <f>IF(C118=Лист1!$A$6,J118,I118)</f>
        <v>-</v>
      </c>
    </row>
    <row r="119" spans="1:11" s="13" customFormat="1" x14ac:dyDescent="0.25">
      <c r="A119" s="5"/>
      <c r="B119" s="9">
        <v>2</v>
      </c>
      <c r="C119" s="64"/>
      <c r="D119" s="64"/>
      <c r="E119" s="64"/>
      <c r="F119" s="64"/>
      <c r="G119" s="64"/>
      <c r="H119" s="64"/>
      <c r="I119" s="11">
        <v>2</v>
      </c>
      <c r="J119" s="11" t="s">
        <v>123</v>
      </c>
      <c r="K119" s="11" t="str">
        <f>IF(C119=Лист1!$A$6,J119,I119)</f>
        <v>-</v>
      </c>
    </row>
    <row r="120" spans="1:11" s="13" customFormat="1" x14ac:dyDescent="0.25">
      <c r="A120" s="5"/>
      <c r="B120" s="61" t="s">
        <v>195</v>
      </c>
      <c r="C120" s="61"/>
      <c r="D120" s="61"/>
      <c r="E120" s="61"/>
      <c r="F120" s="61"/>
      <c r="G120" s="61"/>
      <c r="H120" s="61"/>
      <c r="I120" s="61"/>
      <c r="J120" s="61"/>
      <c r="K120" s="22">
        <f>SUM(K118:K119)</f>
        <v>0</v>
      </c>
    </row>
    <row r="121" spans="1:11" s="13" customForma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</row>
    <row r="122" spans="1:11" s="13" customFormat="1" ht="30" customHeight="1" x14ac:dyDescent="0.25">
      <c r="A122" s="5"/>
      <c r="B122" s="79" t="s">
        <v>194</v>
      </c>
      <c r="C122" s="79"/>
      <c r="D122" s="79"/>
      <c r="E122" s="79"/>
      <c r="F122" s="79"/>
      <c r="G122" s="79"/>
      <c r="H122" s="79"/>
      <c r="I122" s="36" t="s">
        <v>7</v>
      </c>
      <c r="J122" s="37"/>
      <c r="K122" s="36" t="s">
        <v>9</v>
      </c>
    </row>
    <row r="123" spans="1:11" s="13" customFormat="1" x14ac:dyDescent="0.25">
      <c r="A123" s="5"/>
      <c r="B123" s="9">
        <v>1</v>
      </c>
      <c r="C123" s="64"/>
      <c r="D123" s="64"/>
      <c r="E123" s="64"/>
      <c r="F123" s="64"/>
      <c r="G123" s="64"/>
      <c r="H123" s="64"/>
      <c r="I123" s="11">
        <v>3</v>
      </c>
      <c r="J123" s="11" t="s">
        <v>123</v>
      </c>
      <c r="K123" s="11" t="str">
        <f>IF(C123=Лист1!$A$6,J123,I123)</f>
        <v>-</v>
      </c>
    </row>
    <row r="124" spans="1:11" s="13" customFormat="1" x14ac:dyDescent="0.25">
      <c r="A124" s="5"/>
      <c r="B124" s="9">
        <v>2</v>
      </c>
      <c r="C124" s="64"/>
      <c r="D124" s="64"/>
      <c r="E124" s="64"/>
      <c r="F124" s="64"/>
      <c r="G124" s="64"/>
      <c r="H124" s="64"/>
      <c r="I124" s="11">
        <v>3</v>
      </c>
      <c r="J124" s="11" t="s">
        <v>123</v>
      </c>
      <c r="K124" s="11" t="str">
        <f>IF(C124=Лист1!$A$6,J124,I124)</f>
        <v>-</v>
      </c>
    </row>
    <row r="125" spans="1:11" s="13" customFormat="1" x14ac:dyDescent="0.25">
      <c r="A125" s="5"/>
      <c r="B125" s="61" t="s">
        <v>196</v>
      </c>
      <c r="C125" s="61"/>
      <c r="D125" s="61"/>
      <c r="E125" s="61"/>
      <c r="F125" s="61"/>
      <c r="G125" s="61"/>
      <c r="H125" s="61"/>
      <c r="I125" s="61"/>
      <c r="J125" s="61"/>
      <c r="K125" s="22">
        <f>SUM(K123:K124)</f>
        <v>0</v>
      </c>
    </row>
    <row r="126" spans="1:11" s="13" customFormat="1" ht="15.75" customHeight="1" x14ac:dyDescent="0.25">
      <c r="A126" s="9"/>
      <c r="B126" s="59" t="s">
        <v>197</v>
      </c>
      <c r="C126" s="59"/>
      <c r="D126" s="59"/>
      <c r="E126" s="59"/>
      <c r="F126" s="59"/>
      <c r="G126" s="59"/>
      <c r="H126" s="59"/>
      <c r="I126" s="59"/>
      <c r="J126" s="59"/>
      <c r="K126" s="22">
        <f>SUM(K97,K103,K109,K115,K120,K125)</f>
        <v>0</v>
      </c>
    </row>
    <row r="127" spans="1:11" s="13" customForma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</row>
    <row r="128" spans="1:11" s="13" customFormat="1" x14ac:dyDescent="0.25">
      <c r="A128" s="16" t="s">
        <v>76</v>
      </c>
      <c r="B128" s="80" t="s">
        <v>77</v>
      </c>
      <c r="C128" s="80"/>
      <c r="D128" s="80"/>
      <c r="E128" s="80"/>
      <c r="F128" s="80"/>
      <c r="G128" s="80"/>
      <c r="H128" s="80"/>
      <c r="I128" s="80"/>
      <c r="J128" s="80"/>
      <c r="K128" s="80"/>
    </row>
    <row r="129" spans="1:11" s="13" customFormat="1" ht="30" customHeight="1" x14ac:dyDescent="0.25">
      <c r="A129" s="64"/>
      <c r="B129" s="77" t="s">
        <v>198</v>
      </c>
      <c r="C129" s="77"/>
      <c r="D129" s="77"/>
      <c r="E129" s="77"/>
      <c r="F129" s="77"/>
      <c r="G129" s="77"/>
      <c r="H129" s="77"/>
      <c r="I129" s="36" t="s">
        <v>7</v>
      </c>
      <c r="J129" s="37"/>
      <c r="K129" s="36" t="s">
        <v>9</v>
      </c>
    </row>
    <row r="130" spans="1:11" s="13" customFormat="1" ht="15.75" customHeight="1" x14ac:dyDescent="0.25">
      <c r="A130" s="64"/>
      <c r="B130" s="9">
        <v>1</v>
      </c>
      <c r="C130" s="64"/>
      <c r="D130" s="64"/>
      <c r="E130" s="64"/>
      <c r="F130" s="64"/>
      <c r="G130" s="64"/>
      <c r="H130" s="64"/>
      <c r="I130" s="11">
        <v>1</v>
      </c>
      <c r="J130" s="11" t="s">
        <v>123</v>
      </c>
      <c r="K130" s="11" t="str">
        <f>IF(C130=Лист1!$A$6,J130,I130)</f>
        <v>-</v>
      </c>
    </row>
    <row r="131" spans="1:11" s="13" customFormat="1" ht="15.75" customHeight="1" x14ac:dyDescent="0.25">
      <c r="A131" s="64"/>
      <c r="B131" s="9">
        <v>2</v>
      </c>
      <c r="C131" s="64"/>
      <c r="D131" s="64"/>
      <c r="E131" s="64"/>
      <c r="F131" s="64"/>
      <c r="G131" s="64"/>
      <c r="H131" s="64"/>
      <c r="I131" s="11">
        <v>1</v>
      </c>
      <c r="J131" s="11" t="s">
        <v>123</v>
      </c>
      <c r="K131" s="11" t="str">
        <f>IF(C131=Лист1!$A$6,J131,I131)</f>
        <v>-</v>
      </c>
    </row>
    <row r="132" spans="1:11" s="13" customFormat="1" ht="15.75" customHeight="1" x14ac:dyDescent="0.25">
      <c r="A132" s="64"/>
      <c r="B132" s="61" t="s">
        <v>199</v>
      </c>
      <c r="C132" s="61"/>
      <c r="D132" s="61"/>
      <c r="E132" s="61"/>
      <c r="F132" s="61"/>
      <c r="G132" s="61"/>
      <c r="H132" s="61"/>
      <c r="I132" s="61"/>
      <c r="J132" s="61"/>
      <c r="K132" s="22">
        <f>SUM(K130:K131)</f>
        <v>0</v>
      </c>
    </row>
    <row r="133" spans="1:11" s="13" customFormat="1" ht="15.7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</row>
    <row r="134" spans="1:11" s="13" customFormat="1" ht="30" customHeight="1" x14ac:dyDescent="0.25">
      <c r="A134" s="64"/>
      <c r="B134" s="77" t="s">
        <v>201</v>
      </c>
      <c r="C134" s="77"/>
      <c r="D134" s="77"/>
      <c r="E134" s="77"/>
      <c r="F134" s="77"/>
      <c r="G134" s="77"/>
      <c r="H134" s="77"/>
      <c r="I134" s="36" t="s">
        <v>7</v>
      </c>
      <c r="J134" s="37"/>
      <c r="K134" s="36" t="s">
        <v>9</v>
      </c>
    </row>
    <row r="135" spans="1:11" s="13" customFormat="1" x14ac:dyDescent="0.25">
      <c r="A135" s="64"/>
      <c r="B135" s="9">
        <v>1</v>
      </c>
      <c r="C135" s="64"/>
      <c r="D135" s="64"/>
      <c r="E135" s="64"/>
      <c r="F135" s="64"/>
      <c r="G135" s="64"/>
      <c r="H135" s="64"/>
      <c r="I135" s="11">
        <v>2</v>
      </c>
      <c r="J135" s="11" t="s">
        <v>123</v>
      </c>
      <c r="K135" s="11" t="str">
        <f>IF(C135=Лист1!$A$6,J135,I135)</f>
        <v>-</v>
      </c>
    </row>
    <row r="136" spans="1:11" s="13" customFormat="1" x14ac:dyDescent="0.25">
      <c r="A136" s="64"/>
      <c r="B136" s="9">
        <v>2</v>
      </c>
      <c r="C136" s="64"/>
      <c r="D136" s="64"/>
      <c r="E136" s="64"/>
      <c r="F136" s="64"/>
      <c r="G136" s="64"/>
      <c r="H136" s="64"/>
      <c r="I136" s="11">
        <v>2</v>
      </c>
      <c r="J136" s="11" t="s">
        <v>123</v>
      </c>
      <c r="K136" s="11" t="str">
        <f>IF(C136=Лист1!$A$6,J136,I136)</f>
        <v>-</v>
      </c>
    </row>
    <row r="137" spans="1:11" s="13" customFormat="1" x14ac:dyDescent="0.25">
      <c r="A137" s="64"/>
      <c r="B137" s="61" t="s">
        <v>200</v>
      </c>
      <c r="C137" s="61"/>
      <c r="D137" s="61"/>
      <c r="E137" s="61"/>
      <c r="F137" s="61"/>
      <c r="G137" s="61"/>
      <c r="H137" s="61"/>
      <c r="I137" s="61"/>
      <c r="J137" s="61"/>
      <c r="K137" s="22">
        <f>SUM(K135:K136)</f>
        <v>0</v>
      </c>
    </row>
    <row r="138" spans="1:11" s="13" customFormat="1" x14ac:dyDescent="0.25">
      <c r="A138" s="48"/>
      <c r="B138" s="86"/>
      <c r="C138" s="86"/>
      <c r="D138" s="86"/>
      <c r="E138" s="86"/>
      <c r="F138" s="86"/>
      <c r="G138" s="86"/>
      <c r="H138" s="86"/>
      <c r="I138" s="86"/>
      <c r="J138" s="86"/>
      <c r="K138" s="49"/>
    </row>
    <row r="139" spans="1:11" s="13" customFormat="1" ht="30" customHeight="1" x14ac:dyDescent="0.25">
      <c r="A139" s="89"/>
      <c r="B139" s="77" t="s">
        <v>203</v>
      </c>
      <c r="C139" s="77"/>
      <c r="D139" s="77"/>
      <c r="E139" s="77"/>
      <c r="F139" s="77"/>
      <c r="G139" s="77"/>
      <c r="H139" s="77"/>
      <c r="I139" s="36" t="s">
        <v>7</v>
      </c>
      <c r="J139" s="37"/>
      <c r="K139" s="36" t="s">
        <v>9</v>
      </c>
    </row>
    <row r="140" spans="1:11" s="13" customFormat="1" x14ac:dyDescent="0.25">
      <c r="A140" s="90"/>
      <c r="B140" s="9">
        <v>1</v>
      </c>
      <c r="C140" s="64"/>
      <c r="D140" s="64"/>
      <c r="E140" s="64"/>
      <c r="F140" s="64"/>
      <c r="G140" s="64"/>
      <c r="H140" s="64"/>
      <c r="I140" s="11">
        <v>5</v>
      </c>
      <c r="J140" s="11" t="s">
        <v>123</v>
      </c>
      <c r="K140" s="11" t="str">
        <f>IF(C140=Лист1!$A$6,J140,I140)</f>
        <v>-</v>
      </c>
    </row>
    <row r="141" spans="1:11" s="13" customFormat="1" x14ac:dyDescent="0.25">
      <c r="A141" s="90"/>
      <c r="B141" s="9">
        <v>2</v>
      </c>
      <c r="C141" s="64"/>
      <c r="D141" s="64"/>
      <c r="E141" s="64"/>
      <c r="F141" s="64"/>
      <c r="G141" s="64"/>
      <c r="H141" s="64"/>
      <c r="I141" s="11">
        <v>5</v>
      </c>
      <c r="J141" s="11" t="s">
        <v>123</v>
      </c>
      <c r="K141" s="11" t="str">
        <f>IF(C141=Лист1!$A$6,J141,I141)</f>
        <v>-</v>
      </c>
    </row>
    <row r="142" spans="1:11" s="13" customFormat="1" x14ac:dyDescent="0.25">
      <c r="A142" s="91"/>
      <c r="B142" s="61" t="s">
        <v>202</v>
      </c>
      <c r="C142" s="61"/>
      <c r="D142" s="61"/>
      <c r="E142" s="61"/>
      <c r="F142" s="61"/>
      <c r="G142" s="61"/>
      <c r="H142" s="61"/>
      <c r="I142" s="61"/>
      <c r="J142" s="61"/>
      <c r="K142" s="22">
        <f>SUM(K140:K141)</f>
        <v>0</v>
      </c>
    </row>
    <row r="143" spans="1:11" s="13" customFormat="1" ht="15.75" customHeight="1" x14ac:dyDescent="0.25">
      <c r="A143" s="9"/>
      <c r="B143" s="59" t="s">
        <v>204</v>
      </c>
      <c r="C143" s="59"/>
      <c r="D143" s="59"/>
      <c r="E143" s="59"/>
      <c r="F143" s="59"/>
      <c r="G143" s="59"/>
      <c r="H143" s="59"/>
      <c r="I143" s="59"/>
      <c r="J143" s="59"/>
      <c r="K143" s="22">
        <f>SUM(K132,K137,K142)</f>
        <v>0</v>
      </c>
    </row>
    <row r="144" spans="1:11" s="13" customFormat="1" x14ac:dyDescent="0.25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</row>
    <row r="145" spans="1:11" s="13" customFormat="1" x14ac:dyDescent="0.25">
      <c r="A145" s="16" t="s">
        <v>78</v>
      </c>
      <c r="B145" s="80" t="s">
        <v>79</v>
      </c>
      <c r="C145" s="80"/>
      <c r="D145" s="80"/>
      <c r="E145" s="80"/>
      <c r="F145" s="80"/>
      <c r="G145" s="80"/>
      <c r="H145" s="80"/>
      <c r="I145" s="80"/>
      <c r="J145" s="80"/>
      <c r="K145" s="80"/>
    </row>
    <row r="146" spans="1:11" s="13" customFormat="1" ht="48" customHeight="1" x14ac:dyDescent="0.25">
      <c r="A146" s="89"/>
      <c r="B146" s="79" t="s">
        <v>205</v>
      </c>
      <c r="C146" s="79"/>
      <c r="D146" s="79"/>
      <c r="E146" s="79"/>
      <c r="F146" s="79"/>
      <c r="G146" s="79"/>
      <c r="H146" s="79"/>
      <c r="I146" s="36" t="s">
        <v>7</v>
      </c>
      <c r="J146" s="37" t="s">
        <v>211</v>
      </c>
      <c r="K146" s="36" t="s">
        <v>9</v>
      </c>
    </row>
    <row r="147" spans="1:11" s="13" customFormat="1" x14ac:dyDescent="0.25">
      <c r="A147" s="90"/>
      <c r="B147" s="9">
        <v>1</v>
      </c>
      <c r="C147" s="64"/>
      <c r="D147" s="64"/>
      <c r="E147" s="64"/>
      <c r="F147" s="64"/>
      <c r="G147" s="64"/>
      <c r="H147" s="64"/>
      <c r="I147" s="11">
        <v>0</v>
      </c>
      <c r="J147" s="11"/>
      <c r="K147" s="11" t="str">
        <f>IF(C147=Лист1!$A$6," ",IF(J147=Лист1!$A$2,0,НИД!I147))</f>
        <v xml:space="preserve"> </v>
      </c>
    </row>
    <row r="148" spans="1:11" s="13" customFormat="1" x14ac:dyDescent="0.25">
      <c r="A148" s="90"/>
      <c r="B148" s="9">
        <v>2</v>
      </c>
      <c r="C148" s="64"/>
      <c r="D148" s="64"/>
      <c r="E148" s="64"/>
      <c r="F148" s="64"/>
      <c r="G148" s="64"/>
      <c r="H148" s="64"/>
      <c r="I148" s="11">
        <v>0</v>
      </c>
      <c r="J148" s="11"/>
      <c r="K148" s="11" t="str">
        <f>IF(C148=Лист1!$A$6," ",IF(J148=Лист1!$A$2,0,НИД!I148))</f>
        <v xml:space="preserve"> </v>
      </c>
    </row>
    <row r="149" spans="1:11" s="13" customFormat="1" x14ac:dyDescent="0.25">
      <c r="A149" s="91"/>
      <c r="B149" s="61" t="s">
        <v>208</v>
      </c>
      <c r="C149" s="61"/>
      <c r="D149" s="61"/>
      <c r="E149" s="61"/>
      <c r="F149" s="61"/>
      <c r="G149" s="61"/>
      <c r="H149" s="61"/>
      <c r="I149" s="61"/>
      <c r="J149" s="61"/>
      <c r="K149" s="22">
        <f>SUM(K147:K148)</f>
        <v>0</v>
      </c>
    </row>
    <row r="150" spans="1:11" s="13" customForma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</row>
    <row r="151" spans="1:11" s="13" customFormat="1" ht="48" customHeight="1" x14ac:dyDescent="0.25">
      <c r="A151" s="89"/>
      <c r="B151" s="79" t="s">
        <v>206</v>
      </c>
      <c r="C151" s="79"/>
      <c r="D151" s="79"/>
      <c r="E151" s="79"/>
      <c r="F151" s="79"/>
      <c r="G151" s="79"/>
      <c r="H151" s="79"/>
      <c r="I151" s="36" t="s">
        <v>7</v>
      </c>
      <c r="J151" s="37" t="s">
        <v>211</v>
      </c>
      <c r="K151" s="36" t="s">
        <v>9</v>
      </c>
    </row>
    <row r="152" spans="1:11" s="13" customFormat="1" x14ac:dyDescent="0.25">
      <c r="A152" s="90"/>
      <c r="B152" s="9">
        <v>1</v>
      </c>
      <c r="C152" s="64"/>
      <c r="D152" s="64"/>
      <c r="E152" s="64"/>
      <c r="F152" s="64"/>
      <c r="G152" s="64"/>
      <c r="H152" s="64"/>
      <c r="I152" s="11">
        <v>5</v>
      </c>
      <c r="J152" s="11"/>
      <c r="K152" s="11" t="str">
        <f>IF(C152=Лист1!$A$6," ",IF(J152=Лист1!$A$2,2.5,НИД!I152))</f>
        <v xml:space="preserve"> </v>
      </c>
    </row>
    <row r="153" spans="1:11" s="13" customFormat="1" x14ac:dyDescent="0.25">
      <c r="A153" s="90"/>
      <c r="B153" s="9">
        <v>2</v>
      </c>
      <c r="C153" s="64"/>
      <c r="D153" s="64"/>
      <c r="E153" s="64"/>
      <c r="F153" s="64"/>
      <c r="G153" s="64"/>
      <c r="H153" s="64"/>
      <c r="I153" s="11">
        <v>5</v>
      </c>
      <c r="J153" s="11"/>
      <c r="K153" s="11" t="str">
        <f>IF(C153=Лист1!$A$6," ",IF(J153=Лист1!$A$2,2.5,НИД!I153))</f>
        <v xml:space="preserve"> </v>
      </c>
    </row>
    <row r="154" spans="1:11" s="13" customFormat="1" x14ac:dyDescent="0.25">
      <c r="A154" s="91"/>
      <c r="B154" s="61" t="s">
        <v>209</v>
      </c>
      <c r="C154" s="61"/>
      <c r="D154" s="61"/>
      <c r="E154" s="61"/>
      <c r="F154" s="61"/>
      <c r="G154" s="61"/>
      <c r="H154" s="61"/>
      <c r="I154" s="61"/>
      <c r="J154" s="61"/>
      <c r="K154" s="22">
        <f>SUM(K152:K153)</f>
        <v>0</v>
      </c>
    </row>
    <row r="155" spans="1:11" s="13" customForma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</row>
    <row r="156" spans="1:11" s="13" customFormat="1" ht="48" customHeight="1" x14ac:dyDescent="0.25">
      <c r="A156" s="89"/>
      <c r="B156" s="79" t="s">
        <v>207</v>
      </c>
      <c r="C156" s="79"/>
      <c r="D156" s="79"/>
      <c r="E156" s="79"/>
      <c r="F156" s="79"/>
      <c r="G156" s="79"/>
      <c r="H156" s="79"/>
      <c r="I156" s="36" t="s">
        <v>7</v>
      </c>
      <c r="J156" s="37" t="s">
        <v>211</v>
      </c>
      <c r="K156" s="36" t="s">
        <v>9</v>
      </c>
    </row>
    <row r="157" spans="1:11" s="13" customFormat="1" x14ac:dyDescent="0.25">
      <c r="A157" s="90"/>
      <c r="B157" s="9">
        <v>1</v>
      </c>
      <c r="C157" s="64"/>
      <c r="D157" s="64"/>
      <c r="E157" s="64"/>
      <c r="F157" s="64"/>
      <c r="G157" s="64"/>
      <c r="H157" s="64"/>
      <c r="I157" s="11">
        <v>10</v>
      </c>
      <c r="J157" s="11"/>
      <c r="K157" s="11" t="str">
        <f>IF(C157=Лист1!$A$6," ",IF(J157=Лист1!$A$2,5,НИД!I157))</f>
        <v xml:space="preserve"> </v>
      </c>
    </row>
    <row r="158" spans="1:11" s="13" customFormat="1" x14ac:dyDescent="0.25">
      <c r="A158" s="90"/>
      <c r="B158" s="9">
        <v>2</v>
      </c>
      <c r="C158" s="64"/>
      <c r="D158" s="64"/>
      <c r="E158" s="64"/>
      <c r="F158" s="64"/>
      <c r="G158" s="64"/>
      <c r="H158" s="64"/>
      <c r="I158" s="11">
        <v>10</v>
      </c>
      <c r="J158" s="11"/>
      <c r="K158" s="11" t="str">
        <f>IF(C158=Лист1!$A$6," ",IF(J158=Лист1!$A$2,5,НИД!I158))</f>
        <v xml:space="preserve"> </v>
      </c>
    </row>
    <row r="159" spans="1:11" s="13" customFormat="1" x14ac:dyDescent="0.25">
      <c r="A159" s="91"/>
      <c r="B159" s="61" t="s">
        <v>210</v>
      </c>
      <c r="C159" s="61"/>
      <c r="D159" s="61"/>
      <c r="E159" s="61"/>
      <c r="F159" s="61"/>
      <c r="G159" s="61"/>
      <c r="H159" s="61"/>
      <c r="I159" s="61"/>
      <c r="J159" s="61"/>
      <c r="K159" s="22">
        <f>SUM(K157:K158)</f>
        <v>0</v>
      </c>
    </row>
    <row r="160" spans="1:11" s="13" customFormat="1" ht="15.75" customHeight="1" x14ac:dyDescent="0.25">
      <c r="A160" s="9"/>
      <c r="B160" s="59" t="s">
        <v>212</v>
      </c>
      <c r="C160" s="59"/>
      <c r="D160" s="59"/>
      <c r="E160" s="59"/>
      <c r="F160" s="59"/>
      <c r="G160" s="59"/>
      <c r="H160" s="59"/>
      <c r="I160" s="59"/>
      <c r="J160" s="59"/>
      <c r="K160" s="22">
        <f>SUM(K149,K154,K159)</f>
        <v>0</v>
      </c>
    </row>
    <row r="161" spans="1:11" s="13" customForma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13" customFormat="1" x14ac:dyDescent="0.25">
      <c r="A162" s="16" t="s">
        <v>81</v>
      </c>
      <c r="B162" s="80" t="s">
        <v>80</v>
      </c>
      <c r="C162" s="80"/>
      <c r="D162" s="80"/>
      <c r="E162" s="80"/>
      <c r="F162" s="80"/>
      <c r="G162" s="80"/>
      <c r="H162" s="80"/>
      <c r="I162" s="80"/>
      <c r="J162" s="80"/>
      <c r="K162" s="80"/>
    </row>
    <row r="163" spans="1:11" s="13" customFormat="1" x14ac:dyDescent="0.25">
      <c r="A163" s="64"/>
      <c r="B163" s="80" t="s">
        <v>213</v>
      </c>
      <c r="C163" s="80"/>
      <c r="D163" s="80"/>
      <c r="E163" s="80"/>
      <c r="F163" s="80"/>
      <c r="G163" s="80"/>
      <c r="H163" s="80"/>
      <c r="I163" s="36" t="s">
        <v>7</v>
      </c>
      <c r="J163" s="37"/>
      <c r="K163" s="36" t="s">
        <v>9</v>
      </c>
    </row>
    <row r="164" spans="1:11" s="13" customFormat="1" x14ac:dyDescent="0.25">
      <c r="A164" s="64"/>
      <c r="B164" s="9">
        <v>1</v>
      </c>
      <c r="C164" s="64"/>
      <c r="D164" s="64"/>
      <c r="E164" s="64"/>
      <c r="F164" s="64"/>
      <c r="G164" s="64"/>
      <c r="H164" s="64"/>
      <c r="I164" s="11">
        <v>0.5</v>
      </c>
      <c r="J164" s="11" t="s">
        <v>123</v>
      </c>
      <c r="K164" s="11" t="str">
        <f>IF(C164=Лист1!$A$6,J164,I164)</f>
        <v>-</v>
      </c>
    </row>
    <row r="165" spans="1:11" s="13" customFormat="1" x14ac:dyDescent="0.25">
      <c r="A165" s="64"/>
      <c r="B165" s="9">
        <v>2</v>
      </c>
      <c r="C165" s="64"/>
      <c r="D165" s="64"/>
      <c r="E165" s="64"/>
      <c r="F165" s="64"/>
      <c r="G165" s="64"/>
      <c r="H165" s="64"/>
      <c r="I165" s="11">
        <v>0.5</v>
      </c>
      <c r="J165" s="11" t="s">
        <v>123</v>
      </c>
      <c r="K165" s="11" t="str">
        <f>IF(C165=Лист1!$A$6,J165,I165)</f>
        <v>-</v>
      </c>
    </row>
    <row r="166" spans="1:11" s="13" customFormat="1" x14ac:dyDescent="0.25">
      <c r="A166" s="64"/>
      <c r="B166" s="61" t="s">
        <v>214</v>
      </c>
      <c r="C166" s="61"/>
      <c r="D166" s="61"/>
      <c r="E166" s="61"/>
      <c r="F166" s="61"/>
      <c r="G166" s="61"/>
      <c r="H166" s="61"/>
      <c r="I166" s="61"/>
      <c r="J166" s="61"/>
      <c r="K166" s="22">
        <f>SUM(K164:K165)</f>
        <v>0</v>
      </c>
    </row>
    <row r="167" spans="1:11" s="13" customForma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</row>
    <row r="168" spans="1:11" s="13" customFormat="1" x14ac:dyDescent="0.25">
      <c r="A168" s="64"/>
      <c r="B168" s="80" t="s">
        <v>215</v>
      </c>
      <c r="C168" s="80"/>
      <c r="D168" s="80"/>
      <c r="E168" s="80"/>
      <c r="F168" s="80"/>
      <c r="G168" s="80"/>
      <c r="H168" s="80"/>
      <c r="I168" s="36" t="s">
        <v>7</v>
      </c>
      <c r="J168" s="37"/>
      <c r="K168" s="36" t="s">
        <v>9</v>
      </c>
    </row>
    <row r="169" spans="1:11" s="13" customFormat="1" x14ac:dyDescent="0.25">
      <c r="A169" s="64"/>
      <c r="B169" s="9">
        <v>1</v>
      </c>
      <c r="C169" s="64"/>
      <c r="D169" s="64"/>
      <c r="E169" s="64"/>
      <c r="F169" s="64"/>
      <c r="G169" s="64"/>
      <c r="H169" s="64"/>
      <c r="I169" s="11">
        <v>0.75</v>
      </c>
      <c r="J169" s="11" t="s">
        <v>123</v>
      </c>
      <c r="K169" s="11" t="str">
        <f>IF(C169=Лист1!$A$6,J169,I169)</f>
        <v>-</v>
      </c>
    </row>
    <row r="170" spans="1:11" s="13" customFormat="1" x14ac:dyDescent="0.25">
      <c r="A170" s="64"/>
      <c r="B170" s="9">
        <v>2</v>
      </c>
      <c r="C170" s="64"/>
      <c r="D170" s="64"/>
      <c r="E170" s="64"/>
      <c r="F170" s="64"/>
      <c r="G170" s="64"/>
      <c r="H170" s="64"/>
      <c r="I170" s="11">
        <v>0.75</v>
      </c>
      <c r="J170" s="11" t="s">
        <v>123</v>
      </c>
      <c r="K170" s="11" t="str">
        <f>IF(C170=Лист1!$A$6,J170,I170)</f>
        <v>-</v>
      </c>
    </row>
    <row r="171" spans="1:11" s="13" customFormat="1" x14ac:dyDescent="0.25">
      <c r="A171" s="64"/>
      <c r="B171" s="61" t="s">
        <v>218</v>
      </c>
      <c r="C171" s="61"/>
      <c r="D171" s="61"/>
      <c r="E171" s="61"/>
      <c r="F171" s="61"/>
      <c r="G171" s="61"/>
      <c r="H171" s="61"/>
      <c r="I171" s="61"/>
      <c r="J171" s="61"/>
      <c r="K171" s="22">
        <f>SUM(K169:K170)</f>
        <v>0</v>
      </c>
    </row>
    <row r="172" spans="1:11" s="13" customForma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</row>
    <row r="173" spans="1:11" s="13" customFormat="1" x14ac:dyDescent="0.25">
      <c r="A173" s="64"/>
      <c r="B173" s="80" t="s">
        <v>216</v>
      </c>
      <c r="C173" s="80"/>
      <c r="D173" s="80"/>
      <c r="E173" s="80"/>
      <c r="F173" s="80"/>
      <c r="G173" s="80"/>
      <c r="H173" s="80"/>
      <c r="I173" s="36" t="s">
        <v>7</v>
      </c>
      <c r="J173" s="37"/>
      <c r="K173" s="36" t="s">
        <v>9</v>
      </c>
    </row>
    <row r="174" spans="1:11" s="13" customFormat="1" x14ac:dyDescent="0.25">
      <c r="A174" s="64"/>
      <c r="B174" s="9">
        <v>1</v>
      </c>
      <c r="C174" s="64"/>
      <c r="D174" s="64"/>
      <c r="E174" s="64"/>
      <c r="F174" s="64"/>
      <c r="G174" s="64"/>
      <c r="H174" s="64"/>
      <c r="I174" s="11">
        <v>1</v>
      </c>
      <c r="J174" s="11" t="s">
        <v>123</v>
      </c>
      <c r="K174" s="11" t="str">
        <f>IF(C174=Лист1!$A$6,J174,I174)</f>
        <v>-</v>
      </c>
    </row>
    <row r="175" spans="1:11" s="13" customFormat="1" x14ac:dyDescent="0.25">
      <c r="A175" s="64"/>
      <c r="B175" s="9">
        <v>2</v>
      </c>
      <c r="C175" s="64"/>
      <c r="D175" s="64"/>
      <c r="E175" s="64"/>
      <c r="F175" s="64"/>
      <c r="G175" s="64"/>
      <c r="H175" s="64"/>
      <c r="I175" s="11">
        <v>1</v>
      </c>
      <c r="J175" s="11" t="s">
        <v>123</v>
      </c>
      <c r="K175" s="11" t="str">
        <f>IF(C175=Лист1!$A$6,J175,I175)</f>
        <v>-</v>
      </c>
    </row>
    <row r="176" spans="1:11" s="13" customFormat="1" x14ac:dyDescent="0.25">
      <c r="A176" s="64"/>
      <c r="B176" s="61" t="s">
        <v>219</v>
      </c>
      <c r="C176" s="61"/>
      <c r="D176" s="61"/>
      <c r="E176" s="61"/>
      <c r="F176" s="61"/>
      <c r="G176" s="61"/>
      <c r="H176" s="61"/>
      <c r="I176" s="61"/>
      <c r="J176" s="61"/>
      <c r="K176" s="22">
        <f>SUM(K174:K175)</f>
        <v>0</v>
      </c>
    </row>
    <row r="177" spans="1:11" s="13" customForma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</row>
    <row r="178" spans="1:11" s="13" customFormat="1" x14ac:dyDescent="0.25">
      <c r="A178" s="64"/>
      <c r="B178" s="80" t="s">
        <v>217</v>
      </c>
      <c r="C178" s="80"/>
      <c r="D178" s="80"/>
      <c r="E178" s="80"/>
      <c r="F178" s="80"/>
      <c r="G178" s="80"/>
      <c r="H178" s="80"/>
      <c r="I178" s="36" t="s">
        <v>7</v>
      </c>
      <c r="J178" s="37"/>
      <c r="K178" s="36" t="s">
        <v>9</v>
      </c>
    </row>
    <row r="179" spans="1:11" s="13" customFormat="1" x14ac:dyDescent="0.25">
      <c r="A179" s="64"/>
      <c r="B179" s="9">
        <v>1</v>
      </c>
      <c r="C179" s="64"/>
      <c r="D179" s="64"/>
      <c r="E179" s="64"/>
      <c r="F179" s="64"/>
      <c r="G179" s="64"/>
      <c r="H179" s="64"/>
      <c r="I179" s="11">
        <v>2</v>
      </c>
      <c r="J179" s="11" t="s">
        <v>123</v>
      </c>
      <c r="K179" s="11" t="str">
        <f>IF(C179=Лист1!$A$6,J179,I179)</f>
        <v>-</v>
      </c>
    </row>
    <row r="180" spans="1:11" s="13" customFormat="1" x14ac:dyDescent="0.25">
      <c r="A180" s="64"/>
      <c r="B180" s="9">
        <v>2</v>
      </c>
      <c r="C180" s="64"/>
      <c r="D180" s="64"/>
      <c r="E180" s="64"/>
      <c r="F180" s="64"/>
      <c r="G180" s="64"/>
      <c r="H180" s="64"/>
      <c r="I180" s="11">
        <v>2</v>
      </c>
      <c r="J180" s="11" t="s">
        <v>123</v>
      </c>
      <c r="K180" s="11" t="str">
        <f>IF(C180=Лист1!$A$6,J180,I180)</f>
        <v>-</v>
      </c>
    </row>
    <row r="181" spans="1:11" s="13" customFormat="1" x14ac:dyDescent="0.25">
      <c r="A181" s="64"/>
      <c r="B181" s="61" t="s">
        <v>220</v>
      </c>
      <c r="C181" s="61"/>
      <c r="D181" s="61"/>
      <c r="E181" s="61"/>
      <c r="F181" s="61"/>
      <c r="G181" s="61"/>
      <c r="H181" s="61"/>
      <c r="I181" s="61"/>
      <c r="J181" s="61"/>
      <c r="K181" s="22">
        <f>SUM(K179:K180)</f>
        <v>0</v>
      </c>
    </row>
    <row r="182" spans="1:11" s="13" customFormat="1" ht="15.75" customHeight="1" x14ac:dyDescent="0.25">
      <c r="A182" s="9"/>
      <c r="B182" s="59" t="s">
        <v>221</v>
      </c>
      <c r="C182" s="59"/>
      <c r="D182" s="59"/>
      <c r="E182" s="59"/>
      <c r="F182" s="59"/>
      <c r="G182" s="59"/>
      <c r="H182" s="59"/>
      <c r="I182" s="59"/>
      <c r="J182" s="59"/>
      <c r="K182" s="22">
        <f>SUM(K166,K171,K176,K181)</f>
        <v>0</v>
      </c>
    </row>
    <row r="183" spans="1:11" s="13" customFormat="1" x14ac:dyDescent="0.25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1:11" s="13" customFormat="1" x14ac:dyDescent="0.25">
      <c r="A184" s="16" t="s">
        <v>82</v>
      </c>
      <c r="B184" s="80" t="s">
        <v>83</v>
      </c>
      <c r="C184" s="80"/>
      <c r="D184" s="80"/>
      <c r="E184" s="80"/>
      <c r="F184" s="80"/>
      <c r="G184" s="80"/>
      <c r="H184" s="80"/>
      <c r="I184" s="80"/>
      <c r="J184" s="80"/>
      <c r="K184" s="80"/>
    </row>
    <row r="185" spans="1:11" s="13" customFormat="1" x14ac:dyDescent="0.25">
      <c r="A185" s="5"/>
      <c r="B185" s="80" t="s">
        <v>222</v>
      </c>
      <c r="C185" s="80"/>
      <c r="D185" s="80"/>
      <c r="E185" s="80"/>
      <c r="F185" s="80"/>
      <c r="G185" s="80"/>
      <c r="H185" s="80"/>
      <c r="I185" s="36" t="s">
        <v>7</v>
      </c>
      <c r="J185" s="37"/>
      <c r="K185" s="36" t="s">
        <v>9</v>
      </c>
    </row>
    <row r="186" spans="1:11" s="13" customFormat="1" x14ac:dyDescent="0.25">
      <c r="A186" s="5"/>
      <c r="B186" s="9">
        <v>1</v>
      </c>
      <c r="C186" s="64"/>
      <c r="D186" s="64"/>
      <c r="E186" s="64"/>
      <c r="F186" s="64"/>
      <c r="G186" s="64"/>
      <c r="H186" s="64"/>
      <c r="I186" s="11">
        <v>0.5</v>
      </c>
      <c r="J186" s="11" t="s">
        <v>123</v>
      </c>
      <c r="K186" s="11" t="str">
        <f>IF(C186=Лист1!$A$6,J186,I186)</f>
        <v>-</v>
      </c>
    </row>
    <row r="187" spans="1:11" s="13" customFormat="1" x14ac:dyDescent="0.25">
      <c r="A187" s="5"/>
      <c r="B187" s="9">
        <v>2</v>
      </c>
      <c r="C187" s="64"/>
      <c r="D187" s="64"/>
      <c r="E187" s="64"/>
      <c r="F187" s="64"/>
      <c r="G187" s="64"/>
      <c r="H187" s="64"/>
      <c r="I187" s="11">
        <v>0.5</v>
      </c>
      <c r="J187" s="11" t="s">
        <v>123</v>
      </c>
      <c r="K187" s="11" t="str">
        <f>IF(C187=Лист1!$A$6,J187,I187)</f>
        <v>-</v>
      </c>
    </row>
    <row r="188" spans="1:11" s="13" customFormat="1" x14ac:dyDescent="0.25">
      <c r="A188" s="5"/>
      <c r="B188" s="61" t="s">
        <v>226</v>
      </c>
      <c r="C188" s="61"/>
      <c r="D188" s="61"/>
      <c r="E188" s="61"/>
      <c r="F188" s="61"/>
      <c r="G188" s="61"/>
      <c r="H188" s="61"/>
      <c r="I188" s="61"/>
      <c r="J188" s="61"/>
      <c r="K188" s="22">
        <f>SUM(K186:K187)</f>
        <v>0</v>
      </c>
    </row>
    <row r="189" spans="1:11" s="13" customForma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</row>
    <row r="190" spans="1:11" s="13" customFormat="1" x14ac:dyDescent="0.25">
      <c r="A190" s="64"/>
      <c r="B190" s="80" t="s">
        <v>223</v>
      </c>
      <c r="C190" s="80"/>
      <c r="D190" s="80"/>
      <c r="E190" s="80"/>
      <c r="F190" s="80"/>
      <c r="G190" s="80"/>
      <c r="H190" s="80"/>
      <c r="I190" s="36" t="s">
        <v>7</v>
      </c>
      <c r="J190" s="37"/>
      <c r="K190" s="36" t="s">
        <v>9</v>
      </c>
    </row>
    <row r="191" spans="1:11" s="13" customFormat="1" x14ac:dyDescent="0.25">
      <c r="A191" s="64"/>
      <c r="B191" s="9">
        <v>1</v>
      </c>
      <c r="C191" s="64"/>
      <c r="D191" s="64"/>
      <c r="E191" s="64"/>
      <c r="F191" s="64"/>
      <c r="G191" s="64"/>
      <c r="H191" s="64"/>
      <c r="I191" s="11">
        <v>0.75</v>
      </c>
      <c r="J191" s="11" t="s">
        <v>123</v>
      </c>
      <c r="K191" s="11" t="str">
        <f>IF(C191=Лист1!$A$6,J191,I191)</f>
        <v>-</v>
      </c>
    </row>
    <row r="192" spans="1:11" s="13" customFormat="1" x14ac:dyDescent="0.25">
      <c r="A192" s="64"/>
      <c r="B192" s="9">
        <v>2</v>
      </c>
      <c r="C192" s="64"/>
      <c r="D192" s="64"/>
      <c r="E192" s="64"/>
      <c r="F192" s="64"/>
      <c r="G192" s="64"/>
      <c r="H192" s="64"/>
      <c r="I192" s="11">
        <v>0.75</v>
      </c>
      <c r="J192" s="11" t="s">
        <v>123</v>
      </c>
      <c r="K192" s="11" t="str">
        <f>IF(C192=Лист1!$A$6,J192,I192)</f>
        <v>-</v>
      </c>
    </row>
    <row r="193" spans="1:11" s="13" customFormat="1" x14ac:dyDescent="0.25">
      <c r="A193" s="64"/>
      <c r="B193" s="61" t="s">
        <v>227</v>
      </c>
      <c r="C193" s="61"/>
      <c r="D193" s="61"/>
      <c r="E193" s="61"/>
      <c r="F193" s="61"/>
      <c r="G193" s="61"/>
      <c r="H193" s="61"/>
      <c r="I193" s="61"/>
      <c r="J193" s="61"/>
      <c r="K193" s="22">
        <f>SUM(K191:K192)</f>
        <v>0</v>
      </c>
    </row>
    <row r="194" spans="1:11" s="13" customForma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</row>
    <row r="195" spans="1:11" s="13" customFormat="1" x14ac:dyDescent="0.25">
      <c r="A195" s="64"/>
      <c r="B195" s="80" t="s">
        <v>224</v>
      </c>
      <c r="C195" s="80"/>
      <c r="D195" s="80"/>
      <c r="E195" s="80"/>
      <c r="F195" s="80"/>
      <c r="G195" s="80"/>
      <c r="H195" s="80"/>
      <c r="I195" s="36" t="s">
        <v>7</v>
      </c>
      <c r="J195" s="37"/>
      <c r="K195" s="36" t="s">
        <v>9</v>
      </c>
    </row>
    <row r="196" spans="1:11" s="13" customFormat="1" x14ac:dyDescent="0.25">
      <c r="A196" s="64"/>
      <c r="B196" s="9">
        <v>1</v>
      </c>
      <c r="C196" s="64"/>
      <c r="D196" s="64"/>
      <c r="E196" s="64"/>
      <c r="F196" s="64"/>
      <c r="G196" s="64"/>
      <c r="H196" s="64"/>
      <c r="I196" s="11">
        <v>1</v>
      </c>
      <c r="J196" s="11" t="s">
        <v>123</v>
      </c>
      <c r="K196" s="11" t="str">
        <f>IF(C196=Лист1!$A$6,J196,I196)</f>
        <v>-</v>
      </c>
    </row>
    <row r="197" spans="1:11" s="13" customFormat="1" x14ac:dyDescent="0.25">
      <c r="A197" s="64"/>
      <c r="B197" s="9">
        <v>2</v>
      </c>
      <c r="C197" s="64"/>
      <c r="D197" s="64"/>
      <c r="E197" s="64"/>
      <c r="F197" s="64"/>
      <c r="G197" s="64"/>
      <c r="H197" s="64"/>
      <c r="I197" s="11">
        <v>1</v>
      </c>
      <c r="J197" s="11" t="s">
        <v>123</v>
      </c>
      <c r="K197" s="11" t="str">
        <f>IF(C197=Лист1!$A$6,J197,I197)</f>
        <v>-</v>
      </c>
    </row>
    <row r="198" spans="1:11" s="13" customFormat="1" x14ac:dyDescent="0.25">
      <c r="A198" s="64"/>
      <c r="B198" s="61" t="s">
        <v>228</v>
      </c>
      <c r="C198" s="61"/>
      <c r="D198" s="61"/>
      <c r="E198" s="61"/>
      <c r="F198" s="61"/>
      <c r="G198" s="61"/>
      <c r="H198" s="61"/>
      <c r="I198" s="61"/>
      <c r="J198" s="61"/>
      <c r="K198" s="22">
        <f>SUM(K196:K197)</f>
        <v>0</v>
      </c>
    </row>
    <row r="199" spans="1:11" s="13" customForma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</row>
    <row r="200" spans="1:11" s="13" customFormat="1" x14ac:dyDescent="0.25">
      <c r="A200" s="64"/>
      <c r="B200" s="80" t="s">
        <v>225</v>
      </c>
      <c r="C200" s="80"/>
      <c r="D200" s="80"/>
      <c r="E200" s="80"/>
      <c r="F200" s="80"/>
      <c r="G200" s="80"/>
      <c r="H200" s="80"/>
      <c r="I200" s="36" t="s">
        <v>7</v>
      </c>
      <c r="J200" s="37"/>
      <c r="K200" s="36" t="s">
        <v>9</v>
      </c>
    </row>
    <row r="201" spans="1:11" s="13" customFormat="1" x14ac:dyDescent="0.25">
      <c r="A201" s="64"/>
      <c r="B201" s="9">
        <v>1</v>
      </c>
      <c r="C201" s="64"/>
      <c r="D201" s="64"/>
      <c r="E201" s="64"/>
      <c r="F201" s="64"/>
      <c r="G201" s="64"/>
      <c r="H201" s="64"/>
      <c r="I201" s="11">
        <v>2</v>
      </c>
      <c r="J201" s="11" t="s">
        <v>123</v>
      </c>
      <c r="K201" s="11" t="str">
        <f>IF(C201=Лист1!$A$6,J201,I201)</f>
        <v>-</v>
      </c>
    </row>
    <row r="202" spans="1:11" s="13" customFormat="1" x14ac:dyDescent="0.25">
      <c r="A202" s="64"/>
      <c r="B202" s="9">
        <v>2</v>
      </c>
      <c r="C202" s="64"/>
      <c r="D202" s="64"/>
      <c r="E202" s="64"/>
      <c r="F202" s="64"/>
      <c r="G202" s="64"/>
      <c r="H202" s="64"/>
      <c r="I202" s="11">
        <v>2</v>
      </c>
      <c r="J202" s="11" t="s">
        <v>123</v>
      </c>
      <c r="K202" s="11" t="str">
        <f>IF(C202=Лист1!$A$6,J202,I202)</f>
        <v>-</v>
      </c>
    </row>
    <row r="203" spans="1:11" s="13" customFormat="1" x14ac:dyDescent="0.25">
      <c r="A203" s="64"/>
      <c r="B203" s="61" t="s">
        <v>229</v>
      </c>
      <c r="C203" s="61"/>
      <c r="D203" s="61"/>
      <c r="E203" s="61"/>
      <c r="F203" s="61"/>
      <c r="G203" s="61"/>
      <c r="H203" s="61"/>
      <c r="I203" s="61"/>
      <c r="J203" s="61"/>
      <c r="K203" s="22">
        <f>SUM(K201:K202)</f>
        <v>0</v>
      </c>
    </row>
    <row r="204" spans="1:11" s="13" customFormat="1" ht="30" customHeight="1" x14ac:dyDescent="0.25">
      <c r="A204" s="9"/>
      <c r="B204" s="59" t="s">
        <v>230</v>
      </c>
      <c r="C204" s="59"/>
      <c r="D204" s="59"/>
      <c r="E204" s="59"/>
      <c r="F204" s="59"/>
      <c r="G204" s="59"/>
      <c r="H204" s="59"/>
      <c r="I204" s="59"/>
      <c r="J204" s="59"/>
      <c r="K204" s="22">
        <f>SUM(K188,K193,K198,K203)</f>
        <v>0</v>
      </c>
    </row>
    <row r="205" spans="1:11" s="13" customFormat="1" x14ac:dyDescent="0.25">
      <c r="A205" s="31"/>
      <c r="B205" s="39"/>
      <c r="C205" s="39"/>
      <c r="D205" s="39"/>
      <c r="E205" s="39"/>
      <c r="F205" s="39"/>
      <c r="G205" s="39"/>
      <c r="H205" s="39"/>
      <c r="I205" s="39"/>
      <c r="J205" s="39"/>
      <c r="K205" s="32"/>
    </row>
    <row r="206" spans="1:11" s="13" customFormat="1" x14ac:dyDescent="0.25">
      <c r="A206" s="16" t="s">
        <v>84</v>
      </c>
      <c r="B206" s="80" t="s">
        <v>85</v>
      </c>
      <c r="C206" s="80"/>
      <c r="D206" s="80"/>
      <c r="E206" s="80"/>
      <c r="F206" s="80"/>
      <c r="G206" s="80"/>
      <c r="H206" s="80"/>
      <c r="I206" s="80"/>
      <c r="J206" s="80"/>
      <c r="K206" s="80"/>
    </row>
    <row r="207" spans="1:11" s="13" customFormat="1" x14ac:dyDescent="0.25">
      <c r="A207" s="64"/>
      <c r="B207" s="80" t="s">
        <v>231</v>
      </c>
      <c r="C207" s="80"/>
      <c r="D207" s="80"/>
      <c r="E207" s="80"/>
      <c r="F207" s="80"/>
      <c r="G207" s="80"/>
      <c r="H207" s="80"/>
      <c r="I207" s="36" t="s">
        <v>7</v>
      </c>
      <c r="J207" s="37"/>
      <c r="K207" s="36" t="s">
        <v>9</v>
      </c>
    </row>
    <row r="208" spans="1:11" s="13" customFormat="1" x14ac:dyDescent="0.25">
      <c r="A208" s="64"/>
      <c r="B208" s="9">
        <v>1</v>
      </c>
      <c r="C208" s="64"/>
      <c r="D208" s="64"/>
      <c r="E208" s="64"/>
      <c r="F208" s="64"/>
      <c r="G208" s="64"/>
      <c r="H208" s="64"/>
      <c r="I208" s="11">
        <v>1</v>
      </c>
      <c r="J208" s="11" t="s">
        <v>123</v>
      </c>
      <c r="K208" s="11" t="str">
        <f>IF(C208=Лист1!$A$6,J208,I208)</f>
        <v>-</v>
      </c>
    </row>
    <row r="209" spans="1:11" s="13" customFormat="1" x14ac:dyDescent="0.25">
      <c r="A209" s="64"/>
      <c r="B209" s="9">
        <v>2</v>
      </c>
      <c r="C209" s="64"/>
      <c r="D209" s="64"/>
      <c r="E209" s="64"/>
      <c r="F209" s="64"/>
      <c r="G209" s="64"/>
      <c r="H209" s="64"/>
      <c r="I209" s="11">
        <v>1</v>
      </c>
      <c r="J209" s="11" t="s">
        <v>123</v>
      </c>
      <c r="K209" s="11" t="str">
        <f>IF(C209=Лист1!$A$6,J209,I209)</f>
        <v>-</v>
      </c>
    </row>
    <row r="210" spans="1:11" s="13" customFormat="1" x14ac:dyDescent="0.25">
      <c r="A210" s="64"/>
      <c r="B210" s="61" t="s">
        <v>233</v>
      </c>
      <c r="C210" s="61"/>
      <c r="D210" s="61"/>
      <c r="E210" s="61"/>
      <c r="F210" s="61"/>
      <c r="G210" s="61"/>
      <c r="H210" s="61"/>
      <c r="I210" s="61"/>
      <c r="J210" s="61"/>
      <c r="K210" s="22">
        <f>SUM(K208:K209)</f>
        <v>0</v>
      </c>
    </row>
    <row r="211" spans="1:11" s="13" customForma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</row>
    <row r="212" spans="1:11" s="13" customFormat="1" x14ac:dyDescent="0.25">
      <c r="A212" s="64"/>
      <c r="B212" s="80" t="s">
        <v>232</v>
      </c>
      <c r="C212" s="80"/>
      <c r="D212" s="80"/>
      <c r="E212" s="80"/>
      <c r="F212" s="80"/>
      <c r="G212" s="80"/>
      <c r="H212" s="80"/>
      <c r="I212" s="36" t="s">
        <v>7</v>
      </c>
      <c r="J212" s="37"/>
      <c r="K212" s="36" t="s">
        <v>9</v>
      </c>
    </row>
    <row r="213" spans="1:11" s="1" customFormat="1" x14ac:dyDescent="0.25">
      <c r="A213" s="64"/>
      <c r="B213" s="9">
        <v>1</v>
      </c>
      <c r="C213" s="64"/>
      <c r="D213" s="64"/>
      <c r="E213" s="64"/>
      <c r="F213" s="64"/>
      <c r="G213" s="64"/>
      <c r="H213" s="64"/>
      <c r="I213" s="11">
        <v>2</v>
      </c>
      <c r="J213" s="11" t="s">
        <v>123</v>
      </c>
      <c r="K213" s="11" t="str">
        <f>IF(C213=Лист1!$A$6,J213,I213)</f>
        <v>-</v>
      </c>
    </row>
    <row r="214" spans="1:11" s="13" customFormat="1" x14ac:dyDescent="0.25">
      <c r="A214" s="64"/>
      <c r="B214" s="9">
        <v>2</v>
      </c>
      <c r="C214" s="64"/>
      <c r="D214" s="64"/>
      <c r="E214" s="64"/>
      <c r="F214" s="64"/>
      <c r="G214" s="64"/>
      <c r="H214" s="64"/>
      <c r="I214" s="11">
        <v>2</v>
      </c>
      <c r="J214" s="11" t="s">
        <v>123</v>
      </c>
      <c r="K214" s="11" t="str">
        <f>IF(C214=Лист1!$A$6,J214,I214)</f>
        <v>-</v>
      </c>
    </row>
    <row r="215" spans="1:11" s="13" customFormat="1" x14ac:dyDescent="0.25">
      <c r="A215" s="64"/>
      <c r="B215" s="61" t="s">
        <v>234</v>
      </c>
      <c r="C215" s="61"/>
      <c r="D215" s="61"/>
      <c r="E215" s="61"/>
      <c r="F215" s="61"/>
      <c r="G215" s="61"/>
      <c r="H215" s="61"/>
      <c r="I215" s="61"/>
      <c r="J215" s="61"/>
      <c r="K215" s="22">
        <f>SUM(K213:K214)</f>
        <v>0</v>
      </c>
    </row>
    <row r="216" spans="1:11" s="13" customFormat="1" x14ac:dyDescent="0.25">
      <c r="A216" s="9"/>
      <c r="B216" s="59" t="s">
        <v>235</v>
      </c>
      <c r="C216" s="59"/>
      <c r="D216" s="59"/>
      <c r="E216" s="59"/>
      <c r="F216" s="59"/>
      <c r="G216" s="59"/>
      <c r="H216" s="59"/>
      <c r="I216" s="59"/>
      <c r="J216" s="59"/>
      <c r="K216" s="22">
        <f>SUM(K200,K205,K210,K215)</f>
        <v>0</v>
      </c>
    </row>
    <row r="217" spans="1:11" s="41" customFormat="1" ht="30" customHeight="1" x14ac:dyDescent="0.25">
      <c r="A217" s="92" t="s">
        <v>236</v>
      </c>
      <c r="B217" s="93"/>
      <c r="C217" s="93"/>
      <c r="D217" s="93"/>
      <c r="E217" s="93"/>
      <c r="F217" s="93"/>
      <c r="G217" s="93"/>
      <c r="H217" s="93"/>
      <c r="I217" s="93"/>
      <c r="J217" s="94"/>
      <c r="K217" s="40">
        <f>SUM(K90,K126,K143,K160,K182,K204,K216)</f>
        <v>0</v>
      </c>
    </row>
    <row r="218" spans="1:11" ht="15.75" customHeight="1" x14ac:dyDescent="0.25">
      <c r="A218" s="68" t="s">
        <v>237</v>
      </c>
      <c r="B218" s="68"/>
      <c r="C218" s="68"/>
      <c r="D218" s="68"/>
      <c r="E218" s="68"/>
      <c r="F218" s="68"/>
      <c r="G218" s="68"/>
      <c r="H218" s="68"/>
      <c r="I218" s="68"/>
      <c r="J218" s="68"/>
      <c r="K218" s="76">
        <f>SUM(K54,K75,K217)</f>
        <v>0</v>
      </c>
    </row>
    <row r="219" spans="1:11" ht="15.75" customHeight="1" x14ac:dyDescent="0.25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76"/>
    </row>
    <row r="220" spans="1:11" ht="15.75" customHeight="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s="1" customFormat="1" x14ac:dyDescent="0.25">
      <c r="A221" s="15" t="s">
        <v>86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</row>
    <row r="222" spans="1:11" s="1" customFormat="1" x14ac:dyDescent="0.25">
      <c r="A222" s="16"/>
      <c r="B222" s="66" t="s">
        <v>146</v>
      </c>
      <c r="C222" s="66"/>
      <c r="D222" s="66"/>
      <c r="E222" s="66"/>
      <c r="F222" s="66"/>
      <c r="G222" s="66"/>
      <c r="H222" s="66"/>
      <c r="I222" s="17" t="s">
        <v>7</v>
      </c>
      <c r="J222" s="18"/>
      <c r="K222" s="17" t="s">
        <v>9</v>
      </c>
    </row>
    <row r="223" spans="1:11" x14ac:dyDescent="0.25">
      <c r="A223" s="11" t="str">
        <f>IF(K218&gt;11.24," ",IF(K218&gt;0,"X"," "))</f>
        <v xml:space="preserve"> </v>
      </c>
      <c r="B223" s="70" t="s">
        <v>53</v>
      </c>
      <c r="C223" s="71"/>
      <c r="D223" s="71"/>
      <c r="E223" s="71"/>
      <c r="F223" s="71"/>
      <c r="G223" s="71"/>
      <c r="H223" s="72"/>
      <c r="I223" s="11">
        <v>0</v>
      </c>
      <c r="J223" s="19" t="s">
        <v>123</v>
      </c>
      <c r="K223" s="11" t="str">
        <f>IF(A223="X",I223,"-")</f>
        <v>-</v>
      </c>
    </row>
    <row r="224" spans="1:11" x14ac:dyDescent="0.25">
      <c r="A224" s="11" t="str">
        <f>IF(K218&gt;22.4," ",IF(K218&gt;11.24,"X"," "))</f>
        <v xml:space="preserve"> </v>
      </c>
      <c r="B224" s="70" t="s">
        <v>54</v>
      </c>
      <c r="C224" s="71"/>
      <c r="D224" s="71"/>
      <c r="E224" s="71"/>
      <c r="F224" s="71"/>
      <c r="G224" s="71"/>
      <c r="H224" s="72"/>
      <c r="I224" s="11">
        <v>15</v>
      </c>
      <c r="J224" s="19" t="s">
        <v>123</v>
      </c>
      <c r="K224" s="11" t="str">
        <f>IF(A224="X",I224,"-")</f>
        <v>-</v>
      </c>
    </row>
    <row r="225" spans="1:11" x14ac:dyDescent="0.25">
      <c r="A225" s="11" t="str">
        <f>IF(K218&gt;31.4," ",IF(K218&gt;22.4,"X"," "))</f>
        <v xml:space="preserve"> </v>
      </c>
      <c r="B225" s="70" t="s">
        <v>147</v>
      </c>
      <c r="C225" s="71"/>
      <c r="D225" s="71"/>
      <c r="E225" s="71"/>
      <c r="F225" s="71"/>
      <c r="G225" s="71"/>
      <c r="H225" s="72"/>
      <c r="I225" s="11">
        <v>30</v>
      </c>
      <c r="J225" s="19" t="s">
        <v>123</v>
      </c>
      <c r="K225" s="11" t="str">
        <f>IF(A225="X",I225,"-")</f>
        <v>-</v>
      </c>
    </row>
    <row r="226" spans="1:11" x14ac:dyDescent="0.25">
      <c r="A226" s="11" t="str">
        <f>IF(K218&gt;31.4,"X"," ")</f>
        <v xml:space="preserve"> </v>
      </c>
      <c r="B226" s="70" t="s">
        <v>55</v>
      </c>
      <c r="C226" s="71"/>
      <c r="D226" s="71"/>
      <c r="E226" s="71"/>
      <c r="F226" s="71"/>
      <c r="G226" s="71"/>
      <c r="H226" s="72"/>
      <c r="I226" s="11">
        <v>45</v>
      </c>
      <c r="J226" s="19" t="s">
        <v>123</v>
      </c>
      <c r="K226" s="11" t="str">
        <f>IF(A226="X",I226,"-")</f>
        <v>-</v>
      </c>
    </row>
    <row r="227" spans="1:11" s="13" customForma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s="13" customForma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5">
      <c r="A229" s="5"/>
      <c r="B229" s="5"/>
      <c r="C229" s="5"/>
      <c r="D229" s="5"/>
      <c r="E229" s="58" t="s">
        <v>260</v>
      </c>
      <c r="F229" s="58"/>
      <c r="G229" s="58"/>
      <c r="H229" s="5" t="s">
        <v>261</v>
      </c>
      <c r="I229" s="5"/>
      <c r="J229" s="5"/>
      <c r="K229" s="5"/>
    </row>
    <row r="230" spans="1:11" x14ac:dyDescent="0.25">
      <c r="A230" s="5"/>
      <c r="B230" s="5"/>
      <c r="C230" s="5"/>
      <c r="D230" s="5"/>
      <c r="E230" s="5"/>
      <c r="F230" s="5"/>
      <c r="G230" s="5"/>
      <c r="H230" s="57" t="s">
        <v>116</v>
      </c>
      <c r="I230" s="57"/>
      <c r="J230" s="57"/>
      <c r="K230" s="57"/>
    </row>
    <row r="231" spans="1:11" s="13" customForma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s="13" customForma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s="13" customForma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s="13" customForma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s="13" customForma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s="13" customForma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s="13" customForma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s="13" customForma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s="13" customForma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s="13" customForma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s="13" customForma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s="13" customForma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s="13" customForma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s="13" customForma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s="13" customForma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s="13" customForma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s="13" customForma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s="13" customForma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s="13" customForma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s="13" customForma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s="13" customForma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s="13" customForma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s="13" customForma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s="13" customForma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s="13" customForma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s="13" customForma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s="13" customForma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s="13" customForma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s="13" customForma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s="13" customForma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s="13" customForma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s="13" customForma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s="13" customForma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s="13" customForma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</sheetData>
  <mergeCells count="248">
    <mergeCell ref="B226:H226"/>
    <mergeCell ref="A217:J217"/>
    <mergeCell ref="A218:J219"/>
    <mergeCell ref="K218:K219"/>
    <mergeCell ref="B216:J216"/>
    <mergeCell ref="B222:H222"/>
    <mergeCell ref="B223:H223"/>
    <mergeCell ref="B224:H224"/>
    <mergeCell ref="B225:H225"/>
    <mergeCell ref="A211:K211"/>
    <mergeCell ref="A212:A215"/>
    <mergeCell ref="B212:H212"/>
    <mergeCell ref="C213:H213"/>
    <mergeCell ref="C214:H214"/>
    <mergeCell ref="B215:J215"/>
    <mergeCell ref="B204:J204"/>
    <mergeCell ref="B206:K206"/>
    <mergeCell ref="A207:A210"/>
    <mergeCell ref="B207:H207"/>
    <mergeCell ref="C208:H208"/>
    <mergeCell ref="C209:H209"/>
    <mergeCell ref="B210:J210"/>
    <mergeCell ref="A199:K199"/>
    <mergeCell ref="A200:A203"/>
    <mergeCell ref="B200:H200"/>
    <mergeCell ref="C201:H201"/>
    <mergeCell ref="C202:H202"/>
    <mergeCell ref="B203:J203"/>
    <mergeCell ref="A194:K194"/>
    <mergeCell ref="A195:A198"/>
    <mergeCell ref="B195:H195"/>
    <mergeCell ref="C196:H196"/>
    <mergeCell ref="C197:H197"/>
    <mergeCell ref="B198:J198"/>
    <mergeCell ref="A189:K189"/>
    <mergeCell ref="A190:A193"/>
    <mergeCell ref="B190:H190"/>
    <mergeCell ref="C191:H191"/>
    <mergeCell ref="C192:H192"/>
    <mergeCell ref="B193:J193"/>
    <mergeCell ref="B184:K184"/>
    <mergeCell ref="B185:H185"/>
    <mergeCell ref="C186:H186"/>
    <mergeCell ref="C187:H187"/>
    <mergeCell ref="B188:J188"/>
    <mergeCell ref="C179:H179"/>
    <mergeCell ref="C180:H180"/>
    <mergeCell ref="B181:J181"/>
    <mergeCell ref="A183:K183"/>
    <mergeCell ref="A163:A166"/>
    <mergeCell ref="A168:A171"/>
    <mergeCell ref="A173:A176"/>
    <mergeCell ref="A178:A181"/>
    <mergeCell ref="B182:J182"/>
    <mergeCell ref="B173:H173"/>
    <mergeCell ref="B178:H178"/>
    <mergeCell ref="A167:K167"/>
    <mergeCell ref="C169:H169"/>
    <mergeCell ref="C170:H170"/>
    <mergeCell ref="B171:J171"/>
    <mergeCell ref="A172:K172"/>
    <mergeCell ref="C174:H174"/>
    <mergeCell ref="C175:H175"/>
    <mergeCell ref="B176:J176"/>
    <mergeCell ref="A177:K177"/>
    <mergeCell ref="C164:H164"/>
    <mergeCell ref="C165:H165"/>
    <mergeCell ref="B166:J166"/>
    <mergeCell ref="B163:H163"/>
    <mergeCell ref="B168:H168"/>
    <mergeCell ref="B160:J160"/>
    <mergeCell ref="A146:A149"/>
    <mergeCell ref="A151:A154"/>
    <mergeCell ref="A156:A159"/>
    <mergeCell ref="B162:K162"/>
    <mergeCell ref="B159:J159"/>
    <mergeCell ref="B146:H146"/>
    <mergeCell ref="B151:H151"/>
    <mergeCell ref="B156:H156"/>
    <mergeCell ref="A150:K150"/>
    <mergeCell ref="A155:K155"/>
    <mergeCell ref="C152:H152"/>
    <mergeCell ref="C153:H153"/>
    <mergeCell ref="B154:J154"/>
    <mergeCell ref="C157:H157"/>
    <mergeCell ref="C158:H158"/>
    <mergeCell ref="A144:K144"/>
    <mergeCell ref="B145:K145"/>
    <mergeCell ref="C147:H147"/>
    <mergeCell ref="C148:H148"/>
    <mergeCell ref="B149:J149"/>
    <mergeCell ref="C141:H141"/>
    <mergeCell ref="B142:J142"/>
    <mergeCell ref="B143:J143"/>
    <mergeCell ref="A138:K138"/>
    <mergeCell ref="A139:A142"/>
    <mergeCell ref="C135:H135"/>
    <mergeCell ref="C136:H136"/>
    <mergeCell ref="B137:J137"/>
    <mergeCell ref="A134:A137"/>
    <mergeCell ref="C140:H140"/>
    <mergeCell ref="A133:K133"/>
    <mergeCell ref="A110:K110"/>
    <mergeCell ref="A116:K116"/>
    <mergeCell ref="A121:K121"/>
    <mergeCell ref="A127:K127"/>
    <mergeCell ref="B128:K128"/>
    <mergeCell ref="C130:H130"/>
    <mergeCell ref="C131:H131"/>
    <mergeCell ref="B132:J132"/>
    <mergeCell ref="A129:A132"/>
    <mergeCell ref="B125:J125"/>
    <mergeCell ref="B117:H117"/>
    <mergeCell ref="B122:H122"/>
    <mergeCell ref="B126:J126"/>
    <mergeCell ref="C118:H118"/>
    <mergeCell ref="C119:H119"/>
    <mergeCell ref="C123:H123"/>
    <mergeCell ref="C124:H124"/>
    <mergeCell ref="B120:J120"/>
    <mergeCell ref="C112:H112"/>
    <mergeCell ref="C113:H113"/>
    <mergeCell ref="C114:H114"/>
    <mergeCell ref="B115:J115"/>
    <mergeCell ref="A111:A115"/>
    <mergeCell ref="B111:H111"/>
    <mergeCell ref="C102:H102"/>
    <mergeCell ref="B103:J103"/>
    <mergeCell ref="A99:A103"/>
    <mergeCell ref="A105:A109"/>
    <mergeCell ref="B105:H105"/>
    <mergeCell ref="C106:H106"/>
    <mergeCell ref="C107:H107"/>
    <mergeCell ref="C108:H108"/>
    <mergeCell ref="B109:J109"/>
    <mergeCell ref="A104:K104"/>
    <mergeCell ref="A81:K81"/>
    <mergeCell ref="A84:K84"/>
    <mergeCell ref="E80:F80"/>
    <mergeCell ref="B79:H79"/>
    <mergeCell ref="A98:K98"/>
    <mergeCell ref="A93:A97"/>
    <mergeCell ref="B99:H99"/>
    <mergeCell ref="C100:H100"/>
    <mergeCell ref="C101:H101"/>
    <mergeCell ref="B93:H93"/>
    <mergeCell ref="C94:H94"/>
    <mergeCell ref="C95:H95"/>
    <mergeCell ref="C96:H96"/>
    <mergeCell ref="B97:J97"/>
    <mergeCell ref="A82:A83"/>
    <mergeCell ref="A85:A89"/>
    <mergeCell ref="B90:J90"/>
    <mergeCell ref="B92:K92"/>
    <mergeCell ref="A91:K91"/>
    <mergeCell ref="B85:H86"/>
    <mergeCell ref="C87:H87"/>
    <mergeCell ref="C88:H88"/>
    <mergeCell ref="C89:H89"/>
    <mergeCell ref="E83:F83"/>
    <mergeCell ref="B78:K78"/>
    <mergeCell ref="B82:H82"/>
    <mergeCell ref="C72:H72"/>
    <mergeCell ref="C73:H73"/>
    <mergeCell ref="A63:K63"/>
    <mergeCell ref="A69:K69"/>
    <mergeCell ref="B77:K77"/>
    <mergeCell ref="B56:K56"/>
    <mergeCell ref="B57:K57"/>
    <mergeCell ref="A75:J75"/>
    <mergeCell ref="B62:J62"/>
    <mergeCell ref="B68:J68"/>
    <mergeCell ref="B74:J74"/>
    <mergeCell ref="B58:H58"/>
    <mergeCell ref="B64:H64"/>
    <mergeCell ref="B70:H70"/>
    <mergeCell ref="C59:H59"/>
    <mergeCell ref="C60:H60"/>
    <mergeCell ref="C61:H61"/>
    <mergeCell ref="C65:H65"/>
    <mergeCell ref="C66:H66"/>
    <mergeCell ref="C67:H67"/>
    <mergeCell ref="C71:H71"/>
    <mergeCell ref="A79:A80"/>
    <mergeCell ref="A54:J54"/>
    <mergeCell ref="A28:K28"/>
    <mergeCell ref="A36:K36"/>
    <mergeCell ref="A44:K44"/>
    <mergeCell ref="A49:K49"/>
    <mergeCell ref="C38:H38"/>
    <mergeCell ref="C39:H39"/>
    <mergeCell ref="C40:H40"/>
    <mergeCell ref="C41:H41"/>
    <mergeCell ref="C42:H42"/>
    <mergeCell ref="C46:H46"/>
    <mergeCell ref="C47:H47"/>
    <mergeCell ref="C51:H51"/>
    <mergeCell ref="C52:H52"/>
    <mergeCell ref="B53:J53"/>
    <mergeCell ref="A51:A52"/>
    <mergeCell ref="B37:H37"/>
    <mergeCell ref="B43:J43"/>
    <mergeCell ref="B45:H45"/>
    <mergeCell ref="B50:H50"/>
    <mergeCell ref="B48:J48"/>
    <mergeCell ref="C31:H31"/>
    <mergeCell ref="C32:H32"/>
    <mergeCell ref="C33:H33"/>
    <mergeCell ref="C34:H34"/>
    <mergeCell ref="B35:J35"/>
    <mergeCell ref="C16:H16"/>
    <mergeCell ref="C17:H17"/>
    <mergeCell ref="C18:H18"/>
    <mergeCell ref="A12:K12"/>
    <mergeCell ref="B13:H13"/>
    <mergeCell ref="A22:A26"/>
    <mergeCell ref="A30:A34"/>
    <mergeCell ref="A38:A42"/>
    <mergeCell ref="A46:A47"/>
    <mergeCell ref="C24:H24"/>
    <mergeCell ref="C25:H25"/>
    <mergeCell ref="C26:H26"/>
    <mergeCell ref="B29:H29"/>
    <mergeCell ref="C30:H30"/>
    <mergeCell ref="E229:G229"/>
    <mergeCell ref="H230:K230"/>
    <mergeCell ref="B129:H129"/>
    <mergeCell ref="B134:H134"/>
    <mergeCell ref="B139:H139"/>
    <mergeCell ref="B3:K3"/>
    <mergeCell ref="C6:H6"/>
    <mergeCell ref="C7:H7"/>
    <mergeCell ref="C8:H8"/>
    <mergeCell ref="C9:H9"/>
    <mergeCell ref="C10:H10"/>
    <mergeCell ref="B11:J11"/>
    <mergeCell ref="B19:J19"/>
    <mergeCell ref="B21:H21"/>
    <mergeCell ref="A20:K20"/>
    <mergeCell ref="B27:J27"/>
    <mergeCell ref="C22:H22"/>
    <mergeCell ref="C23:H23"/>
    <mergeCell ref="A6:A10"/>
    <mergeCell ref="B5:H5"/>
    <mergeCell ref="B4:K4"/>
    <mergeCell ref="A14:A18"/>
    <mergeCell ref="C14:H14"/>
    <mergeCell ref="C15:H15"/>
  </mergeCells>
  <pageMargins left="0.25" right="0.25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Невалидна стойност!" error="Моля, изберете от падащото меню вида на заетата нова академична длъжност - профисор или доцент." promptTitle="Моля, изберете" prompt="Изберете от падащото меню вида на заетата нова академична длъжност - професор или доцент.">
          <x14:formula1>
            <xm:f>Лист1!$A$13:$A$14</xm:f>
          </x14:formula1>
          <xm:sqref>J80</xm:sqref>
        </x14:dataValidation>
        <x14:dataValidation type="list" allowBlank="1" showInputMessage="1" showErrorMessage="1" errorTitle="Невалидна стойност!" error="Млоя, изберете от падащото меню &quot;доктор на науките&quot;, ако степента е придобита през атестационния период, или оставете полето празно, ако няма придобита такава степен." promptTitle="Моля, изберете" prompt="Изберете от падащото меню &quot;доктор на науките&quot;, ако степента е придобита през атестационния период.">
          <x14:formula1>
            <xm:f>Лист1!$A$16:$A$17</xm:f>
          </x14:formula1>
          <xm:sqref>J83</xm:sqref>
        </x14:dataValidation>
        <x14:dataValidation type="list" allowBlank="1" showInputMessage="1" showErrorMessage="1" errorTitle="Невалидна стойност!" error="Моля изберете &quot;рецензия&quot; или &quot;становище&quot; от падащото меню, според вида на участието Ви в научното жури." promptTitle="Моля, изберете" prompt="Изберете от падащото меню вида на участие в научното жури - рецензия (ако сте участвали като рецензент) или становище (ако сте изготвили становище).">
          <x14:formula1>
            <xm:f>Лист1!$A$19:$A$20</xm:f>
          </x14:formula1>
          <xm:sqref>J94:J96</xm:sqref>
        </x14:dataValidation>
        <x14:dataValidation type="list" allowBlank="1" showInputMessage="1" showErrorMessage="1" errorTitle="Невалидна стойност!" error="Моля изберете от падащото меню вида на участието в проекта: като ръководител или като участник." promptTitle="Моля, изберете" prompt="Изберете вида на участие проекта - ръководител или участник.">
          <x14:formula1>
            <xm:f>Лист1!$A$9:$A$10</xm:f>
          </x14:formula1>
          <xm:sqref>J59:J61 J65:J67 J71:J73</xm:sqref>
        </x14:dataValidation>
        <x14:dataValidation type="list" allowBlank="1" showInputMessage="1" showErrorMessage="1" errorTitle="Невалидна стойност!" error="Моля, изберете &quot;ДА&quot; от падащия списък при наличие на втори научен ръководител. В противен случай оставете полето празно." promptTitle="Моля, изберете" prompt="Изберете &quot;ДА&quot; от падащия списък, ако посочения докторант има втори научен ръководител.">
          <x14:formula1>
            <xm:f>Лист1!$A$2:$A$3</xm:f>
          </x14:formula1>
          <xm:sqref>J147:J148 J152:J153 J157:J158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7" workbookViewId="0">
      <selection activeCell="A32" sqref="A32"/>
    </sheetView>
  </sheetViews>
  <sheetFormatPr defaultRowHeight="15.75" x14ac:dyDescent="0.25"/>
  <cols>
    <col min="1" max="1" width="4.85546875" style="5" customWidth="1"/>
    <col min="2" max="2" width="3.5703125" style="5" customWidth="1"/>
    <col min="3" max="4" width="9.140625" style="5"/>
    <col min="5" max="5" width="13.28515625" style="5" customWidth="1"/>
    <col min="6" max="7" width="9.140625" style="5"/>
    <col min="8" max="8" width="16.28515625" style="5" customWidth="1"/>
    <col min="9" max="9" width="8.85546875" style="5" customWidth="1"/>
    <col min="10" max="10" width="6.85546875" style="5" customWidth="1"/>
    <col min="11" max="11" width="7.85546875" style="5" customWidth="1"/>
  </cols>
  <sheetData>
    <row r="1" spans="1:11" s="1" customFormat="1" x14ac:dyDescent="0.25">
      <c r="A1" s="15" t="s">
        <v>87</v>
      </c>
      <c r="B1" s="15" t="s">
        <v>88</v>
      </c>
      <c r="C1" s="15"/>
      <c r="D1" s="15"/>
      <c r="E1" s="15"/>
      <c r="F1" s="15"/>
      <c r="G1" s="15"/>
      <c r="H1" s="15"/>
      <c r="I1" s="15"/>
      <c r="J1" s="15"/>
      <c r="K1" s="15"/>
    </row>
    <row r="3" spans="1:11" s="2" customFormat="1" x14ac:dyDescent="0.25">
      <c r="A3" s="20" t="s">
        <v>240</v>
      </c>
      <c r="B3" s="63" t="s">
        <v>241</v>
      </c>
      <c r="C3" s="63"/>
      <c r="D3" s="63"/>
      <c r="E3" s="63"/>
      <c r="F3" s="63"/>
      <c r="G3" s="63"/>
      <c r="H3" s="63"/>
      <c r="I3" s="63"/>
      <c r="J3" s="63"/>
      <c r="K3" s="63"/>
    </row>
    <row r="4" spans="1:11" x14ac:dyDescent="0.25">
      <c r="A4" s="89"/>
      <c r="B4" s="45"/>
      <c r="C4" s="96" t="s">
        <v>244</v>
      </c>
      <c r="D4" s="97"/>
      <c r="E4" s="98"/>
      <c r="F4" s="96" t="s">
        <v>238</v>
      </c>
      <c r="G4" s="97"/>
      <c r="H4" s="98"/>
      <c r="I4" s="17" t="s">
        <v>7</v>
      </c>
      <c r="J4" s="18"/>
      <c r="K4" s="17" t="s">
        <v>9</v>
      </c>
    </row>
    <row r="5" spans="1:11" ht="15.75" customHeight="1" x14ac:dyDescent="0.25">
      <c r="A5" s="90"/>
      <c r="B5" s="46">
        <v>1</v>
      </c>
      <c r="C5" s="95" t="s">
        <v>90</v>
      </c>
      <c r="D5" s="95"/>
      <c r="E5" s="95"/>
      <c r="F5" s="50"/>
      <c r="G5" s="50"/>
      <c r="H5" s="50"/>
      <c r="I5" s="11">
        <v>5</v>
      </c>
      <c r="J5" s="19" t="s">
        <v>123</v>
      </c>
      <c r="K5" s="11" t="str">
        <f>IF(F5=Лист1!$A$6,J5,I5)</f>
        <v>-</v>
      </c>
    </row>
    <row r="6" spans="1:11" x14ac:dyDescent="0.25">
      <c r="A6" s="90"/>
      <c r="B6" s="46">
        <v>2</v>
      </c>
      <c r="C6" s="95" t="s">
        <v>92</v>
      </c>
      <c r="D6" s="95"/>
      <c r="E6" s="95"/>
      <c r="F6" s="50"/>
      <c r="G6" s="50"/>
      <c r="H6" s="50"/>
      <c r="I6" s="11">
        <v>8</v>
      </c>
      <c r="J6" s="19" t="s">
        <v>123</v>
      </c>
      <c r="K6" s="11" t="str">
        <f>IF(F6=Лист1!$A$6,J6,I6)</f>
        <v>-</v>
      </c>
    </row>
    <row r="7" spans="1:11" x14ac:dyDescent="0.25">
      <c r="A7" s="91"/>
      <c r="B7" s="46">
        <v>3</v>
      </c>
      <c r="C7" s="95" t="s">
        <v>93</v>
      </c>
      <c r="D7" s="95"/>
      <c r="E7" s="95"/>
      <c r="F7" s="50"/>
      <c r="G7" s="50"/>
      <c r="H7" s="50"/>
      <c r="I7" s="11">
        <v>5</v>
      </c>
      <c r="J7" s="19" t="s">
        <v>123</v>
      </c>
      <c r="K7" s="11" t="str">
        <f>IF(F7=Лист1!$A$6,J7,I7)</f>
        <v>-</v>
      </c>
    </row>
    <row r="8" spans="1:11" s="41" customFormat="1" ht="30" customHeight="1" x14ac:dyDescent="0.25">
      <c r="A8" s="92" t="s">
        <v>245</v>
      </c>
      <c r="B8" s="93"/>
      <c r="C8" s="93"/>
      <c r="D8" s="93"/>
      <c r="E8" s="93"/>
      <c r="F8" s="93"/>
      <c r="G8" s="93"/>
      <c r="H8" s="93"/>
      <c r="I8" s="93"/>
      <c r="J8" s="94"/>
      <c r="K8" s="40">
        <f>SUM(K5:K7)</f>
        <v>0</v>
      </c>
    </row>
    <row r="9" spans="1:11" x14ac:dyDescent="0.2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s="2" customFormat="1" x14ac:dyDescent="0.25">
      <c r="A10" s="20" t="s">
        <v>242</v>
      </c>
      <c r="B10" s="63" t="s">
        <v>243</v>
      </c>
      <c r="C10" s="63"/>
      <c r="D10" s="63"/>
      <c r="E10" s="63"/>
      <c r="F10" s="63"/>
      <c r="G10" s="63"/>
      <c r="H10" s="63"/>
      <c r="I10" s="63"/>
      <c r="J10" s="63"/>
      <c r="K10" s="63"/>
    </row>
    <row r="11" spans="1:11" x14ac:dyDescent="0.25">
      <c r="A11" s="9"/>
      <c r="B11" s="45"/>
      <c r="C11" s="96" t="s">
        <v>258</v>
      </c>
      <c r="D11" s="97"/>
      <c r="E11" s="98"/>
      <c r="F11" s="96" t="s">
        <v>259</v>
      </c>
      <c r="G11" s="97"/>
      <c r="H11" s="98"/>
      <c r="I11" s="17" t="s">
        <v>7</v>
      </c>
      <c r="J11" s="18"/>
      <c r="K11" s="17" t="s">
        <v>9</v>
      </c>
    </row>
    <row r="12" spans="1:11" x14ac:dyDescent="0.25">
      <c r="B12" s="46">
        <v>1</v>
      </c>
      <c r="C12" s="95" t="s">
        <v>246</v>
      </c>
      <c r="D12" s="95"/>
      <c r="E12" s="95"/>
      <c r="F12" s="50"/>
      <c r="G12" s="50"/>
      <c r="H12" s="50"/>
      <c r="I12" s="11">
        <v>6</v>
      </c>
      <c r="J12" s="19" t="s">
        <v>123</v>
      </c>
      <c r="K12" s="11" t="str">
        <f>IF(F12=Лист1!$A$6,J12,I12)</f>
        <v>-</v>
      </c>
    </row>
    <row r="13" spans="1:11" x14ac:dyDescent="0.25">
      <c r="B13" s="46">
        <v>2</v>
      </c>
      <c r="C13" s="95" t="s">
        <v>247</v>
      </c>
      <c r="D13" s="95"/>
      <c r="E13" s="95"/>
      <c r="F13" s="50"/>
      <c r="G13" s="50"/>
      <c r="H13" s="50"/>
      <c r="I13" s="11">
        <v>3</v>
      </c>
      <c r="J13" s="19" t="s">
        <v>123</v>
      </c>
      <c r="K13" s="11" t="str">
        <f>IF(F13=Лист1!$A$6,J13,I13)</f>
        <v>-</v>
      </c>
    </row>
    <row r="14" spans="1:11" ht="61.5" customHeight="1" x14ac:dyDescent="0.25">
      <c r="B14" s="46">
        <v>3</v>
      </c>
      <c r="C14" s="95" t="s">
        <v>239</v>
      </c>
      <c r="D14" s="95"/>
      <c r="E14" s="95"/>
      <c r="F14" s="50"/>
      <c r="G14" s="50"/>
      <c r="H14" s="50"/>
      <c r="I14" s="19">
        <v>5</v>
      </c>
      <c r="J14" s="19" t="s">
        <v>123</v>
      </c>
      <c r="K14" s="19" t="str">
        <f>IF(F14=Лист1!$A$6,J14,I14)</f>
        <v>-</v>
      </c>
    </row>
    <row r="15" spans="1:11" x14ac:dyDescent="0.25">
      <c r="B15" s="46">
        <v>4</v>
      </c>
      <c r="C15" s="95" t="s">
        <v>96</v>
      </c>
      <c r="D15" s="95"/>
      <c r="E15" s="95"/>
      <c r="F15" s="50"/>
      <c r="G15" s="50"/>
      <c r="H15" s="50"/>
      <c r="I15" s="11">
        <v>5</v>
      </c>
      <c r="J15" s="19" t="s">
        <v>123</v>
      </c>
      <c r="K15" s="11" t="str">
        <f>IF(F15=Лист1!$A$6,J15,I15)</f>
        <v>-</v>
      </c>
    </row>
    <row r="16" spans="1:11" ht="30" customHeight="1" x14ac:dyDescent="0.25">
      <c r="B16" s="46">
        <v>5</v>
      </c>
      <c r="C16" s="95" t="s">
        <v>97</v>
      </c>
      <c r="D16" s="95"/>
      <c r="E16" s="95"/>
      <c r="F16" s="50"/>
      <c r="G16" s="50"/>
      <c r="H16" s="50"/>
      <c r="I16" s="11">
        <v>5</v>
      </c>
      <c r="J16" s="19" t="s">
        <v>123</v>
      </c>
      <c r="K16" s="11" t="str">
        <f>IF(F16=Лист1!$A$6,J16,I16)</f>
        <v>-</v>
      </c>
    </row>
    <row r="17" spans="1:11" ht="30" customHeight="1" x14ac:dyDescent="0.25">
      <c r="B17" s="46">
        <v>6</v>
      </c>
      <c r="C17" s="95" t="s">
        <v>98</v>
      </c>
      <c r="D17" s="95"/>
      <c r="E17" s="95"/>
      <c r="F17" s="50"/>
      <c r="G17" s="50"/>
      <c r="H17" s="50"/>
      <c r="I17" s="11">
        <v>5</v>
      </c>
      <c r="J17" s="19" t="s">
        <v>123</v>
      </c>
      <c r="K17" s="11" t="str">
        <f>IF(F17=Лист1!$A$6,J17,I17)</f>
        <v>-</v>
      </c>
    </row>
    <row r="18" spans="1:11" x14ac:dyDescent="0.25">
      <c r="B18" s="46">
        <v>7</v>
      </c>
      <c r="C18" s="95" t="s">
        <v>99</v>
      </c>
      <c r="D18" s="95"/>
      <c r="E18" s="95"/>
      <c r="F18" s="50"/>
      <c r="G18" s="50"/>
      <c r="H18" s="50"/>
      <c r="I18" s="11">
        <v>5</v>
      </c>
      <c r="J18" s="19" t="s">
        <v>123</v>
      </c>
      <c r="K18" s="11" t="str">
        <f>IF(F18=Лист1!$A$6,J18,I18)</f>
        <v>-</v>
      </c>
    </row>
    <row r="19" spans="1:11" x14ac:dyDescent="0.25">
      <c r="B19" s="46">
        <v>8</v>
      </c>
      <c r="C19" s="95" t="s">
        <v>100</v>
      </c>
      <c r="D19" s="95"/>
      <c r="E19" s="95"/>
      <c r="F19" s="50"/>
      <c r="G19" s="50"/>
      <c r="H19" s="50"/>
      <c r="I19" s="11">
        <v>4</v>
      </c>
      <c r="J19" s="19" t="s">
        <v>123</v>
      </c>
      <c r="K19" s="11" t="str">
        <f>IF(F19=Лист1!$A$6,J19,I19)</f>
        <v>-</v>
      </c>
    </row>
    <row r="20" spans="1:11" ht="30" customHeight="1" x14ac:dyDescent="0.25">
      <c r="B20" s="46">
        <v>9</v>
      </c>
      <c r="C20" s="95" t="s">
        <v>101</v>
      </c>
      <c r="D20" s="95"/>
      <c r="E20" s="95"/>
      <c r="F20" s="50"/>
      <c r="G20" s="50"/>
      <c r="H20" s="50"/>
      <c r="I20" s="11">
        <v>4</v>
      </c>
      <c r="J20" s="19" t="s">
        <v>123</v>
      </c>
      <c r="K20" s="11" t="str">
        <f>IF(F20=Лист1!$A$6,J20,I20)</f>
        <v>-</v>
      </c>
    </row>
    <row r="21" spans="1:11" s="41" customFormat="1" ht="30" customHeight="1" x14ac:dyDescent="0.25">
      <c r="A21" s="92" t="s">
        <v>254</v>
      </c>
      <c r="B21" s="93"/>
      <c r="C21" s="93"/>
      <c r="D21" s="93"/>
      <c r="E21" s="93"/>
      <c r="F21" s="93"/>
      <c r="G21" s="93"/>
      <c r="H21" s="93"/>
      <c r="I21" s="93"/>
      <c r="J21" s="94"/>
      <c r="K21" s="47">
        <f>SUM(K12:K20)</f>
        <v>0</v>
      </c>
    </row>
    <row r="22" spans="1:11" ht="15.75" customHeight="1" x14ac:dyDescent="0.25">
      <c r="A22" s="68" t="s">
        <v>255</v>
      </c>
      <c r="B22" s="68"/>
      <c r="C22" s="68"/>
      <c r="D22" s="68"/>
      <c r="E22" s="68"/>
      <c r="F22" s="68"/>
      <c r="G22" s="68"/>
      <c r="H22" s="68"/>
      <c r="I22" s="68"/>
      <c r="J22" s="68"/>
      <c r="K22" s="76">
        <f>SUM(K8,K21)</f>
        <v>0</v>
      </c>
    </row>
    <row r="23" spans="1:11" ht="15.75" customHeight="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76"/>
    </row>
    <row r="24" spans="1:11" x14ac:dyDescent="0.25">
      <c r="A24" s="5" t="s">
        <v>132</v>
      </c>
    </row>
    <row r="25" spans="1:11" s="1" customFormat="1" x14ac:dyDescent="0.25">
      <c r="A25" s="15" t="s">
        <v>113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s="1" customFormat="1" x14ac:dyDescent="0.25">
      <c r="A26" s="16"/>
      <c r="B26" s="66" t="s">
        <v>146</v>
      </c>
      <c r="C26" s="66"/>
      <c r="D26" s="66"/>
      <c r="E26" s="66"/>
      <c r="F26" s="66"/>
      <c r="G26" s="66"/>
      <c r="H26" s="66"/>
      <c r="I26" s="17" t="s">
        <v>7</v>
      </c>
      <c r="J26" s="18"/>
      <c r="K26" s="17" t="s">
        <v>9</v>
      </c>
    </row>
    <row r="27" spans="1:11" x14ac:dyDescent="0.25">
      <c r="A27" s="12" t="str">
        <f>IF(K22&gt;2.99," ",IF(K22&gt;0,"X"," "))</f>
        <v xml:space="preserve"> </v>
      </c>
      <c r="B27" s="70" t="s">
        <v>102</v>
      </c>
      <c r="C27" s="71"/>
      <c r="D27" s="71"/>
      <c r="E27" s="71"/>
      <c r="F27" s="71"/>
      <c r="G27" s="71"/>
      <c r="H27" s="72"/>
      <c r="I27" s="12">
        <v>0</v>
      </c>
      <c r="J27" s="19" t="s">
        <v>123</v>
      </c>
      <c r="K27" s="12" t="str">
        <f>IF(A27="X",I27,"-")</f>
        <v>-</v>
      </c>
    </row>
    <row r="28" spans="1:11" x14ac:dyDescent="0.25">
      <c r="A28" s="12" t="str">
        <f>IF(K22&gt;4.99," ",IF(K22&gt;2.99,"X"," "))</f>
        <v xml:space="preserve"> </v>
      </c>
      <c r="B28" s="70" t="s">
        <v>103</v>
      </c>
      <c r="C28" s="71"/>
      <c r="D28" s="71"/>
      <c r="E28" s="71"/>
      <c r="F28" s="71"/>
      <c r="G28" s="71"/>
      <c r="H28" s="72"/>
      <c r="I28" s="12">
        <v>5</v>
      </c>
      <c r="J28" s="19" t="s">
        <v>123</v>
      </c>
      <c r="K28" s="12" t="str">
        <f>IF(A28="X",I28,"-")</f>
        <v>-</v>
      </c>
    </row>
    <row r="29" spans="1:11" x14ac:dyDescent="0.25">
      <c r="A29" s="12" t="str">
        <f>IF(K22&gt;8," ",IF(K22&gt;4.99,"X"," "))</f>
        <v xml:space="preserve"> </v>
      </c>
      <c r="B29" s="70" t="s">
        <v>256</v>
      </c>
      <c r="C29" s="71"/>
      <c r="D29" s="71"/>
      <c r="E29" s="71"/>
      <c r="F29" s="71"/>
      <c r="G29" s="71"/>
      <c r="H29" s="72"/>
      <c r="I29" s="12">
        <v>7.5</v>
      </c>
      <c r="J29" s="19" t="s">
        <v>123</v>
      </c>
      <c r="K29" s="12" t="str">
        <f>IF(A29="X",I29,"-")</f>
        <v>-</v>
      </c>
    </row>
    <row r="30" spans="1:11" x14ac:dyDescent="0.25">
      <c r="A30" s="12" t="str">
        <f>IF(K22&gt;8,"X"," ")</f>
        <v xml:space="preserve"> </v>
      </c>
      <c r="B30" s="70" t="s">
        <v>257</v>
      </c>
      <c r="C30" s="71"/>
      <c r="D30" s="71"/>
      <c r="E30" s="71"/>
      <c r="F30" s="71"/>
      <c r="G30" s="71"/>
      <c r="H30" s="72"/>
      <c r="I30" s="12">
        <v>10</v>
      </c>
      <c r="J30" s="19" t="s">
        <v>123</v>
      </c>
      <c r="K30" s="12" t="str">
        <f>IF(A30="X",I30,"-")</f>
        <v>-</v>
      </c>
    </row>
    <row r="33" spans="5:11" x14ac:dyDescent="0.25">
      <c r="E33" s="58" t="s">
        <v>260</v>
      </c>
      <c r="F33" s="58"/>
      <c r="G33" s="58"/>
      <c r="H33" s="5" t="s">
        <v>261</v>
      </c>
    </row>
    <row r="34" spans="5:11" x14ac:dyDescent="0.25">
      <c r="H34" s="57" t="s">
        <v>116</v>
      </c>
      <c r="I34" s="57"/>
      <c r="J34" s="57"/>
      <c r="K34" s="57"/>
    </row>
  </sheetData>
  <mergeCells count="43">
    <mergeCell ref="C19:E19"/>
    <mergeCell ref="F19:H19"/>
    <mergeCell ref="C20:E20"/>
    <mergeCell ref="F20:H20"/>
    <mergeCell ref="C16:E16"/>
    <mergeCell ref="F16:H16"/>
    <mergeCell ref="C17:E17"/>
    <mergeCell ref="F17:H17"/>
    <mergeCell ref="C18:E18"/>
    <mergeCell ref="F18:H18"/>
    <mergeCell ref="C13:E13"/>
    <mergeCell ref="F13:H13"/>
    <mergeCell ref="C14:E14"/>
    <mergeCell ref="F14:H14"/>
    <mergeCell ref="C15:E15"/>
    <mergeCell ref="F15:H15"/>
    <mergeCell ref="C12:E12"/>
    <mergeCell ref="F12:H12"/>
    <mergeCell ref="F5:H5"/>
    <mergeCell ref="C5:E5"/>
    <mergeCell ref="C11:E11"/>
    <mergeCell ref="F11:H11"/>
    <mergeCell ref="B3:K3"/>
    <mergeCell ref="B10:K10"/>
    <mergeCell ref="C6:E6"/>
    <mergeCell ref="F6:H6"/>
    <mergeCell ref="C7:E7"/>
    <mergeCell ref="F7:H7"/>
    <mergeCell ref="C4:E4"/>
    <mergeCell ref="F4:H4"/>
    <mergeCell ref="A8:J8"/>
    <mergeCell ref="A9:K9"/>
    <mergeCell ref="A4:A7"/>
    <mergeCell ref="A21:J21"/>
    <mergeCell ref="A22:J23"/>
    <mergeCell ref="K22:K23"/>
    <mergeCell ref="B26:H26"/>
    <mergeCell ref="B27:H27"/>
    <mergeCell ref="B28:H28"/>
    <mergeCell ref="B29:H29"/>
    <mergeCell ref="B30:H30"/>
    <mergeCell ref="E33:G33"/>
    <mergeCell ref="H34:K34"/>
  </mergeCells>
  <dataValidations count="1">
    <dataValidation type="list" allowBlank="1" showInputMessage="1" showErrorMessage="1" errorTitle="Невалидна стойност!" error="Моля, изберете позиция от падащия списък." promptTitle="Моля, изберете" prompt="Изберете позиция от падащия списък." sqref="F14:H14">
      <formula1>"Председател на ОС на ФА, Председател на ОС на ФЛГ, Председател на ОС на ФРЗА, Председател на ОС на ФИ, Председател на Контролния съвет, Мениджър по качеството"</formula1>
    </dataValidation>
  </dataValidations>
  <pageMargins left="0.25" right="0.25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Невалидна стойност!" error="Моля, изберете име на позиция от падащото меню." promptTitle="Моля, изберете" prompt="Изберете име на подиция от падащото меню.">
          <x14:formula1>
            <xm:f>Лист1!$A$22</xm:f>
          </x14:formula1>
          <xm:sqref>F12:H12</xm:sqref>
        </x14:dataValidation>
        <x14:dataValidation type="list" allowBlank="1" showInputMessage="1" showErrorMessage="1" errorTitle="Невалидна стойност!" error="Моля, изберете име на позиция от падащото меню." promptTitle="Моля, изберете" prompt="Изберете име на подиция от падащото меню.">
          <x14:formula1>
            <xm:f>Лист1!$A$23</xm:f>
          </x14:formula1>
          <xm:sqref>F13:H13</xm:sqref>
        </x14:dataValidation>
        <x14:dataValidation type="list" allowBlank="1" showInputMessage="1" showErrorMessage="1" errorTitle="Невалидна стойност!" error="Моля, изберете име на позиция от падащото меню." promptTitle="Моля, изберете" prompt="Изберете име на подиция от падащото меню.">
          <x14:formula1>
            <xm:f>Лист1!$A$30</xm:f>
          </x14:formula1>
          <xm:sqref>F15:H15</xm:sqref>
        </x14:dataValidation>
        <x14:dataValidation type="list" allowBlank="1" showInputMessage="1" showErrorMessage="1" errorTitle="Невалидна стойност!" error="Моля, изберете име на позиция от падащото меню." promptTitle="Моля, изберете" prompt="Изберете име на подиция от падащото меню.">
          <x14:formula1>
            <xm:f>Лист1!$A$31</xm:f>
          </x14:formula1>
          <xm:sqref>F16:H16</xm:sqref>
        </x14:dataValidation>
        <x14:dataValidation type="list" allowBlank="1" showInputMessage="1" showErrorMessage="1" errorTitle="Невалидна стойност!" error="Моля, изберете име на позиция от падащото меню." promptTitle="Моля, изберете" prompt="Изберете име на подиция от падащото меню.">
          <x14:formula1>
            <xm:f>Лист1!$D$32</xm:f>
          </x14:formula1>
          <xm:sqref>F17:H17</xm:sqref>
        </x14:dataValidation>
        <x14:dataValidation type="list" allowBlank="1" showInputMessage="1" showErrorMessage="1" errorTitle="Невалидна стойност!" error="Моля, изберете име на позиция от падащото меню." promptTitle="Моля, изберете" prompt="Изберете име на подиция от падащото меню.">
          <x14:formula1>
            <xm:f>Лист1!$A$33</xm:f>
          </x14:formula1>
          <xm:sqref>F18:H18</xm:sqref>
        </x14:dataValidation>
        <x14:dataValidation type="list" allowBlank="1" showInputMessage="1" showErrorMessage="1" errorTitle="Невалидна стойност!" error="Моля, изберете име на позиция от падащото меню." promptTitle="Моля, изберете" prompt="Изберете име на подиция от падащото меню.">
          <x14:formula1>
            <xm:f>Лист1!$A$34</xm:f>
          </x14:formula1>
          <xm:sqref>F19:H19</xm:sqref>
        </x14:dataValidation>
        <x14:dataValidation type="list" allowBlank="1" showInputMessage="1" showErrorMessage="1" errorTitle="Невалидна стойност!" error="Моля, изберете име на позиция от падащото меню." promptTitle="Моля, изберете" prompt="Изберете име на подиция от падащото меню.">
          <x14:formula1>
            <xm:f>Лист1!$A$35</xm:f>
          </x14:formula1>
          <xm:sqref>F20:H20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E24" sqref="E24:G29"/>
    </sheetView>
  </sheetViews>
  <sheetFormatPr defaultRowHeight="15" x14ac:dyDescent="0.25"/>
  <cols>
    <col min="2" max="2" width="12.28515625" customWidth="1"/>
    <col min="3" max="3" width="13.7109375" customWidth="1"/>
  </cols>
  <sheetData>
    <row r="1" spans="1:2" x14ac:dyDescent="0.25">
      <c r="A1" t="s">
        <v>120</v>
      </c>
    </row>
    <row r="2" spans="1:2" x14ac:dyDescent="0.25">
      <c r="A2" t="s">
        <v>121</v>
      </c>
    </row>
    <row r="5" spans="1:2" x14ac:dyDescent="0.25">
      <c r="A5" t="s">
        <v>122</v>
      </c>
    </row>
    <row r="6" spans="1:2" x14ac:dyDescent="0.25">
      <c r="B6" t="s">
        <v>131</v>
      </c>
    </row>
    <row r="9" spans="1:2" ht="15.75" customHeight="1" x14ac:dyDescent="0.25">
      <c r="A9" t="s">
        <v>166</v>
      </c>
    </row>
    <row r="10" spans="1:2" ht="15.75" customHeight="1" x14ac:dyDescent="0.25">
      <c r="A10" t="s">
        <v>167</v>
      </c>
    </row>
    <row r="13" spans="1:2" ht="15.75" customHeight="1" x14ac:dyDescent="0.25">
      <c r="A13" t="s">
        <v>175</v>
      </c>
    </row>
    <row r="14" spans="1:2" ht="15.75" customHeight="1" x14ac:dyDescent="0.25">
      <c r="A14" t="s">
        <v>176</v>
      </c>
    </row>
    <row r="16" spans="1:2" ht="15.75" customHeight="1" x14ac:dyDescent="0.25">
      <c r="A16" t="s">
        <v>178</v>
      </c>
    </row>
    <row r="19" spans="1:7" x14ac:dyDescent="0.25">
      <c r="A19" t="s">
        <v>183</v>
      </c>
    </row>
    <row r="20" spans="1:7" x14ac:dyDescent="0.25">
      <c r="A20" t="s">
        <v>184</v>
      </c>
    </row>
    <row r="22" spans="1:7" ht="15.75" x14ac:dyDescent="0.25">
      <c r="A22" s="95" t="s">
        <v>246</v>
      </c>
      <c r="B22" s="95"/>
      <c r="C22" s="95"/>
    </row>
    <row r="23" spans="1:7" ht="15.75" x14ac:dyDescent="0.25">
      <c r="A23" s="95" t="s">
        <v>247</v>
      </c>
      <c r="B23" s="95"/>
      <c r="C23" s="95"/>
    </row>
    <row r="24" spans="1:7" ht="15.75" x14ac:dyDescent="0.25">
      <c r="A24" s="95" t="s">
        <v>250</v>
      </c>
      <c r="B24" s="95"/>
      <c r="C24" s="95"/>
      <c r="E24" s="95" t="s">
        <v>250</v>
      </c>
      <c r="F24" s="95"/>
      <c r="G24" s="95"/>
    </row>
    <row r="25" spans="1:7" ht="15.75" x14ac:dyDescent="0.25">
      <c r="A25" s="95" t="s">
        <v>251</v>
      </c>
      <c r="B25" s="95"/>
      <c r="C25" s="95"/>
      <c r="E25" s="95" t="s">
        <v>251</v>
      </c>
      <c r="F25" s="95"/>
      <c r="G25" s="95"/>
    </row>
    <row r="26" spans="1:7" ht="15.75" x14ac:dyDescent="0.25">
      <c r="A26" s="95" t="s">
        <v>252</v>
      </c>
      <c r="B26" s="95"/>
      <c r="C26" s="95"/>
      <c r="E26" s="95" t="s">
        <v>252</v>
      </c>
      <c r="F26" s="95"/>
      <c r="G26" s="95"/>
    </row>
    <row r="27" spans="1:7" ht="15.75" x14ac:dyDescent="0.25">
      <c r="A27" s="95" t="s">
        <v>253</v>
      </c>
      <c r="B27" s="95"/>
      <c r="C27" s="95"/>
      <c r="E27" s="95" t="s">
        <v>253</v>
      </c>
      <c r="F27" s="95"/>
      <c r="G27" s="95"/>
    </row>
    <row r="28" spans="1:7" ht="15.75" x14ac:dyDescent="0.25">
      <c r="A28" s="95" t="s">
        <v>248</v>
      </c>
      <c r="B28" s="95"/>
      <c r="C28" s="95"/>
      <c r="E28" s="95" t="s">
        <v>248</v>
      </c>
      <c r="F28" s="95"/>
      <c r="G28" s="95"/>
    </row>
    <row r="29" spans="1:7" ht="15.75" x14ac:dyDescent="0.25">
      <c r="A29" s="95" t="s">
        <v>249</v>
      </c>
      <c r="B29" s="95"/>
      <c r="C29" s="95"/>
      <c r="E29" s="95" t="s">
        <v>249</v>
      </c>
      <c r="F29" s="95"/>
      <c r="G29" s="95"/>
    </row>
    <row r="30" spans="1:7" ht="15.75" x14ac:dyDescent="0.25">
      <c r="A30" s="95" t="s">
        <v>96</v>
      </c>
      <c r="B30" s="95"/>
      <c r="C30" s="95"/>
    </row>
    <row r="31" spans="1:7" ht="15.75" x14ac:dyDescent="0.25">
      <c r="A31" s="95" t="s">
        <v>97</v>
      </c>
      <c r="B31" s="95"/>
      <c r="C31" s="95"/>
    </row>
    <row r="32" spans="1:7" ht="15.75" x14ac:dyDescent="0.25">
      <c r="A32" s="95" t="s">
        <v>98</v>
      </c>
      <c r="B32" s="95"/>
      <c r="C32" s="95"/>
    </row>
    <row r="33" spans="1:3" ht="15.75" x14ac:dyDescent="0.25">
      <c r="A33" s="95" t="s">
        <v>99</v>
      </c>
      <c r="B33" s="95"/>
      <c r="C33" s="95"/>
    </row>
    <row r="34" spans="1:3" ht="15.75" x14ac:dyDescent="0.25">
      <c r="A34" s="95" t="s">
        <v>100</v>
      </c>
      <c r="B34" s="95"/>
      <c r="C34" s="95"/>
    </row>
    <row r="35" spans="1:3" ht="15.75" x14ac:dyDescent="0.25">
      <c r="A35" s="95" t="s">
        <v>101</v>
      </c>
      <c r="B35" s="95"/>
      <c r="C35" s="95"/>
    </row>
  </sheetData>
  <mergeCells count="20">
    <mergeCell ref="A29:C29"/>
    <mergeCell ref="A25:C25"/>
    <mergeCell ref="A26:C26"/>
    <mergeCell ref="A27:C27"/>
    <mergeCell ref="A35:C35"/>
    <mergeCell ref="A22:C22"/>
    <mergeCell ref="A23:C23"/>
    <mergeCell ref="A24:C24"/>
    <mergeCell ref="E24:G24"/>
    <mergeCell ref="E25:G25"/>
    <mergeCell ref="E26:G26"/>
    <mergeCell ref="E27:G27"/>
    <mergeCell ref="E28:G28"/>
    <mergeCell ref="E29:G29"/>
    <mergeCell ref="A30:C30"/>
    <mergeCell ref="A31:C31"/>
    <mergeCell ref="A32:C32"/>
    <mergeCell ref="A33:C33"/>
    <mergeCell ref="A34:C34"/>
    <mergeCell ref="A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Оценка</vt:lpstr>
      <vt:lpstr>УПД</vt:lpstr>
      <vt:lpstr>НИД</vt:lpstr>
      <vt:lpstr>АУД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</dc:creator>
  <cp:lastModifiedBy>d3</cp:lastModifiedBy>
  <cp:lastPrinted>2018-11-22T08:20:22Z</cp:lastPrinted>
  <dcterms:created xsi:type="dcterms:W3CDTF">2018-11-20T10:43:07Z</dcterms:created>
  <dcterms:modified xsi:type="dcterms:W3CDTF">2018-11-23T07:49:58Z</dcterms:modified>
</cp:coreProperties>
</file>