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ГОДИШНИ ОТЧЕТИ\МЕС. ОТЧЕТИ 2025\"/>
    </mc:Choice>
  </mc:AlternateContent>
  <xr:revisionPtr revIDLastSave="0" documentId="13_ncr:1_{6175A5BB-7A09-4214-99DD-377CBD3C2B9A}" xr6:coauthVersionLast="47" xr6:coauthVersionMax="47" xr10:uidLastSave="{00000000-0000-0000-0000-000000000000}"/>
  <bookViews>
    <workbookView xWindow="-120" yWindow="-120" windowWidth="29040" windowHeight="15720" xr2:uid="{00000000-000D-0000-FFFF-FFFF00000000}"/>
  </bookViews>
  <sheets>
    <sheet name="БЮДЖЕТ" sheetId="6" r:id="rId1"/>
    <sheet name="К.33" sheetId="7" r:id="rId2"/>
    <sheet name="СЕС-ДЕС" sheetId="8" r:id="rId3"/>
    <sheet name="СЕС-КСФ" sheetId="9" r:id="rId4"/>
    <sheet name="СЕС-РА" sheetId="10" r:id="rId5"/>
  </sheets>
  <externalReferences>
    <externalReference r:id="rId6"/>
    <externalReference r:id="rId7"/>
    <externalReference r:id="rId8"/>
    <externalReference r:id="rId9"/>
    <externalReference r:id="rId10"/>
    <externalReference r:id="rId11"/>
  </externalReferences>
  <definedNames>
    <definedName name="SMETKA">[1]list!$A$2:$C$7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4" i="10" l="1"/>
  <c r="E114" i="10"/>
  <c r="E110" i="10"/>
  <c r="J107" i="10"/>
  <c r="H107" i="10"/>
  <c r="G107" i="10"/>
  <c r="B107" i="10"/>
  <c r="J96" i="10"/>
  <c r="I96" i="10"/>
  <c r="H96" i="10"/>
  <c r="G96" i="10"/>
  <c r="E96" i="10"/>
  <c r="J95" i="10"/>
  <c r="I95" i="10"/>
  <c r="H95" i="10"/>
  <c r="G95" i="10"/>
  <c r="E95" i="10"/>
  <c r="J94" i="10"/>
  <c r="I94" i="10"/>
  <c r="H94" i="10"/>
  <c r="G94" i="10"/>
  <c r="E94" i="10"/>
  <c r="J93" i="10"/>
  <c r="I93" i="10"/>
  <c r="H93" i="10"/>
  <c r="G93" i="10"/>
  <c r="E93" i="10"/>
  <c r="J92" i="10"/>
  <c r="I92" i="10"/>
  <c r="H92" i="10"/>
  <c r="G92" i="10"/>
  <c r="E92" i="10"/>
  <c r="J91" i="10"/>
  <c r="I91" i="10"/>
  <c r="H91" i="10"/>
  <c r="G91" i="10"/>
  <c r="E91" i="10"/>
  <c r="J90" i="10"/>
  <c r="I90" i="10"/>
  <c r="H90" i="10"/>
  <c r="F90" i="10" s="1"/>
  <c r="G90" i="10"/>
  <c r="E90" i="10"/>
  <c r="J89" i="10"/>
  <c r="I89" i="10"/>
  <c r="H89" i="10"/>
  <c r="G89" i="10"/>
  <c r="E89" i="10"/>
  <c r="J88" i="10"/>
  <c r="I88" i="10"/>
  <c r="H88" i="10"/>
  <c r="G88" i="10"/>
  <c r="E88" i="10"/>
  <c r="J87" i="10"/>
  <c r="I87" i="10"/>
  <c r="H87" i="10"/>
  <c r="G87" i="10"/>
  <c r="E87" i="10"/>
  <c r="J85" i="10"/>
  <c r="I85" i="10"/>
  <c r="H85" i="10"/>
  <c r="G85" i="10"/>
  <c r="E85" i="10"/>
  <c r="J84" i="10"/>
  <c r="I84" i="10"/>
  <c r="H84" i="10"/>
  <c r="G84" i="10"/>
  <c r="E84" i="10"/>
  <c r="J83" i="10"/>
  <c r="I83" i="10"/>
  <c r="H83" i="10"/>
  <c r="G83" i="10"/>
  <c r="E83" i="10"/>
  <c r="J82" i="10"/>
  <c r="I82" i="10"/>
  <c r="H82" i="10"/>
  <c r="G82" i="10"/>
  <c r="E82" i="10"/>
  <c r="J80" i="10"/>
  <c r="I80" i="10"/>
  <c r="H80" i="10"/>
  <c r="F80" i="10" s="1"/>
  <c r="G80" i="10"/>
  <c r="E80" i="10"/>
  <c r="J79" i="10"/>
  <c r="I79" i="10"/>
  <c r="H79" i="10"/>
  <c r="G79" i="10"/>
  <c r="E79" i="10"/>
  <c r="J78" i="10"/>
  <c r="I78" i="10"/>
  <c r="H78" i="10"/>
  <c r="G78" i="10"/>
  <c r="E78" i="10"/>
  <c r="J76" i="10"/>
  <c r="I76" i="10"/>
  <c r="H76" i="10"/>
  <c r="G76" i="10"/>
  <c r="F76" i="10" s="1"/>
  <c r="E76" i="10"/>
  <c r="J75" i="10"/>
  <c r="I75" i="10"/>
  <c r="H75" i="10"/>
  <c r="G75" i="10"/>
  <c r="E75" i="10"/>
  <c r="J74" i="10"/>
  <c r="I74" i="10"/>
  <c r="H74" i="10"/>
  <c r="G74" i="10"/>
  <c r="E74" i="10"/>
  <c r="J73" i="10"/>
  <c r="I73" i="10"/>
  <c r="H73" i="10"/>
  <c r="G73" i="10"/>
  <c r="E73" i="10"/>
  <c r="J72" i="10"/>
  <c r="I72" i="10"/>
  <c r="H72" i="10"/>
  <c r="G72" i="10"/>
  <c r="E72" i="10"/>
  <c r="J71" i="10"/>
  <c r="I71" i="10"/>
  <c r="H71" i="10"/>
  <c r="G71" i="10"/>
  <c r="E71" i="10"/>
  <c r="J70" i="10"/>
  <c r="I70" i="10"/>
  <c r="H70" i="10"/>
  <c r="G70" i="10"/>
  <c r="E70" i="10"/>
  <c r="J69" i="10"/>
  <c r="I69" i="10"/>
  <c r="H69" i="10"/>
  <c r="G69" i="10"/>
  <c r="E69" i="10"/>
  <c r="J63" i="10"/>
  <c r="I63" i="10"/>
  <c r="H63" i="10"/>
  <c r="G63" i="10"/>
  <c r="F63" i="10" s="1"/>
  <c r="E63" i="10"/>
  <c r="J62" i="10"/>
  <c r="I62" i="10"/>
  <c r="H62" i="10"/>
  <c r="G62" i="10"/>
  <c r="E62" i="10"/>
  <c r="J60" i="10"/>
  <c r="I60" i="10"/>
  <c r="H60" i="10"/>
  <c r="G60" i="10"/>
  <c r="E60" i="10"/>
  <c r="J59" i="10"/>
  <c r="I59" i="10"/>
  <c r="H59" i="10"/>
  <c r="G59" i="10"/>
  <c r="E59" i="10"/>
  <c r="J58" i="10"/>
  <c r="I58" i="10"/>
  <c r="H58" i="10"/>
  <c r="G58" i="10"/>
  <c r="E58" i="10"/>
  <c r="J57" i="10"/>
  <c r="I57" i="10"/>
  <c r="H57" i="10"/>
  <c r="F57" i="10" s="1"/>
  <c r="G57" i="10"/>
  <c r="E57" i="10"/>
  <c r="J55" i="10"/>
  <c r="I55" i="10"/>
  <c r="H55" i="10"/>
  <c r="G55" i="10"/>
  <c r="E55" i="10"/>
  <c r="J54" i="10"/>
  <c r="I54" i="10"/>
  <c r="H54" i="10"/>
  <c r="G54" i="10"/>
  <c r="E54" i="10"/>
  <c r="J53" i="10"/>
  <c r="I53" i="10"/>
  <c r="H53" i="10"/>
  <c r="G53" i="10"/>
  <c r="F53" i="10" s="1"/>
  <c r="E53" i="10"/>
  <c r="J52" i="10"/>
  <c r="I52" i="10"/>
  <c r="H52" i="10"/>
  <c r="G52" i="10"/>
  <c r="E52" i="10"/>
  <c r="J51" i="10"/>
  <c r="I51" i="10"/>
  <c r="H51" i="10"/>
  <c r="G51" i="10"/>
  <c r="E51" i="10"/>
  <c r="J50" i="10"/>
  <c r="I50" i="10"/>
  <c r="H50" i="10"/>
  <c r="G50" i="10"/>
  <c r="E50" i="10"/>
  <c r="J49" i="10"/>
  <c r="I49" i="10"/>
  <c r="H49" i="10"/>
  <c r="G49" i="10"/>
  <c r="E49" i="10"/>
  <c r="J48" i="10"/>
  <c r="I48" i="10"/>
  <c r="H48" i="10"/>
  <c r="G48" i="10"/>
  <c r="E48" i="10"/>
  <c r="J47" i="10"/>
  <c r="I47" i="10"/>
  <c r="H47" i="10"/>
  <c r="G47" i="10"/>
  <c r="E47" i="10"/>
  <c r="J46" i="10"/>
  <c r="F46" i="10" s="1"/>
  <c r="I46" i="10"/>
  <c r="H46" i="10"/>
  <c r="G46" i="10"/>
  <c r="E46" i="10"/>
  <c r="J45" i="10"/>
  <c r="I45" i="10"/>
  <c r="H45" i="10"/>
  <c r="G45" i="10"/>
  <c r="F45" i="10" s="1"/>
  <c r="E45" i="10"/>
  <c r="J44" i="10"/>
  <c r="I44" i="10"/>
  <c r="H44" i="10"/>
  <c r="G44" i="10"/>
  <c r="E44" i="10"/>
  <c r="J43" i="10"/>
  <c r="I43" i="10"/>
  <c r="H43" i="10"/>
  <c r="G43" i="10"/>
  <c r="E43" i="10"/>
  <c r="J42" i="10"/>
  <c r="I42" i="10"/>
  <c r="H42" i="10"/>
  <c r="G42" i="10"/>
  <c r="E42" i="10"/>
  <c r="J41" i="10"/>
  <c r="I41" i="10"/>
  <c r="H41" i="10"/>
  <c r="G41" i="10"/>
  <c r="E41" i="10"/>
  <c r="J40" i="10"/>
  <c r="I40" i="10"/>
  <c r="H40" i="10"/>
  <c r="F40" i="10" s="1"/>
  <c r="G40" i="10"/>
  <c r="E40" i="10"/>
  <c r="J37" i="10"/>
  <c r="I37" i="10"/>
  <c r="H37" i="10"/>
  <c r="G37" i="10"/>
  <c r="E37" i="10"/>
  <c r="J36" i="10"/>
  <c r="I36" i="10"/>
  <c r="H36" i="10"/>
  <c r="G36" i="10"/>
  <c r="E36" i="10"/>
  <c r="J33" i="10"/>
  <c r="I33" i="10"/>
  <c r="H33" i="10"/>
  <c r="G33" i="10"/>
  <c r="F33" i="10" s="1"/>
  <c r="E33" i="10"/>
  <c r="J32" i="10"/>
  <c r="I32" i="10"/>
  <c r="H32" i="10"/>
  <c r="G32" i="10"/>
  <c r="E32" i="10"/>
  <c r="J31" i="10"/>
  <c r="I31" i="10"/>
  <c r="H31" i="10"/>
  <c r="G31" i="10"/>
  <c r="E31" i="10"/>
  <c r="J30" i="10"/>
  <c r="I30" i="10"/>
  <c r="H30" i="10"/>
  <c r="G30" i="10"/>
  <c r="E30" i="10"/>
  <c r="J29" i="10"/>
  <c r="I29" i="10"/>
  <c r="H29" i="10"/>
  <c r="G29" i="10"/>
  <c r="E29" i="10"/>
  <c r="J28" i="10"/>
  <c r="I28" i="10"/>
  <c r="H28" i="10"/>
  <c r="G28" i="10"/>
  <c r="E28" i="10"/>
  <c r="J27" i="10"/>
  <c r="I27" i="10"/>
  <c r="H27" i="10"/>
  <c r="G27" i="10"/>
  <c r="E27" i="10"/>
  <c r="J26" i="10"/>
  <c r="I26" i="10"/>
  <c r="H26" i="10"/>
  <c r="G26" i="10"/>
  <c r="E26" i="10"/>
  <c r="J23" i="10"/>
  <c r="I23" i="10"/>
  <c r="H23" i="10"/>
  <c r="G23" i="10"/>
  <c r="E23" i="10"/>
  <c r="F15" i="10"/>
  <c r="E15" i="10"/>
  <c r="F13" i="10"/>
  <c r="E13" i="10"/>
  <c r="I11" i="10"/>
  <c r="H11" i="10"/>
  <c r="F11" i="10"/>
  <c r="B13" i="10"/>
  <c r="B11" i="10"/>
  <c r="I114" i="9"/>
  <c r="E114" i="9"/>
  <c r="E110" i="9"/>
  <c r="J107" i="9"/>
  <c r="H107" i="9"/>
  <c r="G107" i="9"/>
  <c r="B107" i="9"/>
  <c r="J96" i="9"/>
  <c r="I96" i="9"/>
  <c r="H96" i="9"/>
  <c r="G96" i="9"/>
  <c r="E96" i="9"/>
  <c r="J95" i="9"/>
  <c r="I95" i="9"/>
  <c r="F95" i="9" s="1"/>
  <c r="H95" i="9"/>
  <c r="G95" i="9"/>
  <c r="E95" i="9"/>
  <c r="J94" i="9"/>
  <c r="I94" i="9"/>
  <c r="H94" i="9"/>
  <c r="G94" i="9"/>
  <c r="E94" i="9"/>
  <c r="J93" i="9"/>
  <c r="I93" i="9"/>
  <c r="H93" i="9"/>
  <c r="G93" i="9"/>
  <c r="E93" i="9"/>
  <c r="J92" i="9"/>
  <c r="I92" i="9"/>
  <c r="H92" i="9"/>
  <c r="G92" i="9"/>
  <c r="E92" i="9"/>
  <c r="J91" i="9"/>
  <c r="I91" i="9"/>
  <c r="H91" i="9"/>
  <c r="G91" i="9"/>
  <c r="E91" i="9"/>
  <c r="J90" i="9"/>
  <c r="F90" i="9" s="1"/>
  <c r="I90" i="9"/>
  <c r="H90" i="9"/>
  <c r="G90" i="9"/>
  <c r="E90" i="9"/>
  <c r="J89" i="9"/>
  <c r="I89" i="9"/>
  <c r="H89" i="9"/>
  <c r="G89" i="9"/>
  <c r="F89" i="9" s="1"/>
  <c r="E89" i="9"/>
  <c r="J88" i="9"/>
  <c r="I88" i="9"/>
  <c r="H88" i="9"/>
  <c r="G88" i="9"/>
  <c r="E88" i="9"/>
  <c r="J87" i="9"/>
  <c r="I87" i="9"/>
  <c r="I86" i="9" s="1"/>
  <c r="H87" i="9"/>
  <c r="G87" i="9"/>
  <c r="E87" i="9"/>
  <c r="J85" i="9"/>
  <c r="I85" i="9"/>
  <c r="H85" i="9"/>
  <c r="G85" i="9"/>
  <c r="E85" i="9"/>
  <c r="J84" i="9"/>
  <c r="I84" i="9"/>
  <c r="H84" i="9"/>
  <c r="G84" i="9"/>
  <c r="E84" i="9"/>
  <c r="J83" i="9"/>
  <c r="I83" i="9"/>
  <c r="H83" i="9"/>
  <c r="G83" i="9"/>
  <c r="E83" i="9"/>
  <c r="J82" i="9"/>
  <c r="I82" i="9"/>
  <c r="H82" i="9"/>
  <c r="G82" i="9"/>
  <c r="E82" i="9"/>
  <c r="J80" i="9"/>
  <c r="I80" i="9"/>
  <c r="H80" i="9"/>
  <c r="G80" i="9"/>
  <c r="E80" i="9"/>
  <c r="J79" i="9"/>
  <c r="I79" i="9"/>
  <c r="H79" i="9"/>
  <c r="G79" i="9"/>
  <c r="E79" i="9"/>
  <c r="J78" i="9"/>
  <c r="I78" i="9"/>
  <c r="H78" i="9"/>
  <c r="G78" i="9"/>
  <c r="E78" i="9"/>
  <c r="J76" i="9"/>
  <c r="I76" i="9"/>
  <c r="F76" i="9" s="1"/>
  <c r="H76" i="9"/>
  <c r="G76" i="9"/>
  <c r="E76" i="9"/>
  <c r="J75" i="9"/>
  <c r="I75" i="9"/>
  <c r="H75" i="9"/>
  <c r="G75" i="9"/>
  <c r="E75" i="9"/>
  <c r="E68" i="9" s="1"/>
  <c r="J74" i="9"/>
  <c r="I74" i="9"/>
  <c r="H74" i="9"/>
  <c r="G74" i="9"/>
  <c r="E74" i="9"/>
  <c r="J73" i="9"/>
  <c r="I73" i="9"/>
  <c r="H73" i="9"/>
  <c r="F73" i="9" s="1"/>
  <c r="G73" i="9"/>
  <c r="E73" i="9"/>
  <c r="J72" i="9"/>
  <c r="I72" i="9"/>
  <c r="H72" i="9"/>
  <c r="G72" i="9"/>
  <c r="E72" i="9"/>
  <c r="J71" i="9"/>
  <c r="F71" i="9" s="1"/>
  <c r="I71" i="9"/>
  <c r="H71" i="9"/>
  <c r="G71" i="9"/>
  <c r="E71" i="9"/>
  <c r="J70" i="9"/>
  <c r="I70" i="9"/>
  <c r="H70" i="9"/>
  <c r="G70" i="9"/>
  <c r="G68" i="9" s="1"/>
  <c r="E70" i="9"/>
  <c r="J69" i="9"/>
  <c r="I69" i="9"/>
  <c r="H69" i="9"/>
  <c r="G69" i="9"/>
  <c r="E69" i="9"/>
  <c r="J63" i="9"/>
  <c r="I63" i="9"/>
  <c r="F63" i="9" s="1"/>
  <c r="H63" i="9"/>
  <c r="G63" i="9"/>
  <c r="E63" i="9"/>
  <c r="J62" i="9"/>
  <c r="I62" i="9"/>
  <c r="H62" i="9"/>
  <c r="G62" i="9"/>
  <c r="E62" i="9"/>
  <c r="J60" i="9"/>
  <c r="I60" i="9"/>
  <c r="H60" i="9"/>
  <c r="G60" i="9"/>
  <c r="E60" i="9"/>
  <c r="J59" i="9"/>
  <c r="I59" i="9"/>
  <c r="H59" i="9"/>
  <c r="G59" i="9"/>
  <c r="E59" i="9"/>
  <c r="J58" i="9"/>
  <c r="I58" i="9"/>
  <c r="H58" i="9"/>
  <c r="G58" i="9"/>
  <c r="E58" i="9"/>
  <c r="J57" i="9"/>
  <c r="J56" i="9" s="1"/>
  <c r="I57" i="9"/>
  <c r="H57" i="9"/>
  <c r="G57" i="9"/>
  <c r="E57" i="9"/>
  <c r="J55" i="9"/>
  <c r="I55" i="9"/>
  <c r="H55" i="9"/>
  <c r="G55" i="9"/>
  <c r="E55" i="9"/>
  <c r="J54" i="9"/>
  <c r="I54" i="9"/>
  <c r="H54" i="9"/>
  <c r="G54" i="9"/>
  <c r="E54" i="9"/>
  <c r="J53" i="9"/>
  <c r="I53" i="9"/>
  <c r="F53" i="9" s="1"/>
  <c r="H53" i="9"/>
  <c r="G53" i="9"/>
  <c r="E53" i="9"/>
  <c r="J52" i="9"/>
  <c r="I52" i="9"/>
  <c r="H52" i="9"/>
  <c r="G52" i="9"/>
  <c r="E52" i="9"/>
  <c r="J51" i="9"/>
  <c r="I51" i="9"/>
  <c r="H51" i="9"/>
  <c r="G51" i="9"/>
  <c r="E51" i="9"/>
  <c r="J50" i="9"/>
  <c r="I50" i="9"/>
  <c r="H50" i="9"/>
  <c r="G50" i="9"/>
  <c r="E50" i="9"/>
  <c r="J49" i="9"/>
  <c r="I49" i="9"/>
  <c r="H49" i="9"/>
  <c r="G49" i="9"/>
  <c r="E49" i="9"/>
  <c r="J48" i="9"/>
  <c r="F48" i="9" s="1"/>
  <c r="I48" i="9"/>
  <c r="H48" i="9"/>
  <c r="G48" i="9"/>
  <c r="E48" i="9"/>
  <c r="J47" i="9"/>
  <c r="I47" i="9"/>
  <c r="H47" i="9"/>
  <c r="G47" i="9"/>
  <c r="F47" i="9" s="1"/>
  <c r="E47" i="9"/>
  <c r="J46" i="9"/>
  <c r="I46" i="9"/>
  <c r="H46" i="9"/>
  <c r="G46" i="9"/>
  <c r="E46" i="9"/>
  <c r="J45" i="9"/>
  <c r="I45" i="9"/>
  <c r="F45" i="9" s="1"/>
  <c r="H45" i="9"/>
  <c r="G45" i="9"/>
  <c r="E45" i="9"/>
  <c r="J44" i="9"/>
  <c r="I44" i="9"/>
  <c r="H44" i="9"/>
  <c r="G44" i="9"/>
  <c r="E44" i="9"/>
  <c r="J43" i="9"/>
  <c r="I43" i="9"/>
  <c r="H43" i="9"/>
  <c r="G43" i="9"/>
  <c r="E43" i="9"/>
  <c r="J42" i="9"/>
  <c r="I42" i="9"/>
  <c r="H42" i="9"/>
  <c r="G42" i="9"/>
  <c r="E42" i="9"/>
  <c r="J41" i="9"/>
  <c r="I41" i="9"/>
  <c r="H41" i="9"/>
  <c r="G41" i="9"/>
  <c r="E41" i="9"/>
  <c r="J40" i="9"/>
  <c r="F40" i="9" s="1"/>
  <c r="I40" i="9"/>
  <c r="H40" i="9"/>
  <c r="G40" i="9"/>
  <c r="E40" i="9"/>
  <c r="J37" i="9"/>
  <c r="I37" i="9"/>
  <c r="H37" i="9"/>
  <c r="G37" i="9"/>
  <c r="F37" i="9" s="1"/>
  <c r="E37" i="9"/>
  <c r="J36" i="9"/>
  <c r="I36" i="9"/>
  <c r="H36" i="9"/>
  <c r="G36" i="9"/>
  <c r="E36" i="9"/>
  <c r="J33" i="9"/>
  <c r="I33" i="9"/>
  <c r="H33" i="9"/>
  <c r="G33" i="9"/>
  <c r="E33" i="9"/>
  <c r="J32" i="9"/>
  <c r="I32" i="9"/>
  <c r="H32" i="9"/>
  <c r="G32" i="9"/>
  <c r="E32" i="9"/>
  <c r="J31" i="9"/>
  <c r="I31" i="9"/>
  <c r="H31" i="9"/>
  <c r="G31" i="9"/>
  <c r="E31" i="9"/>
  <c r="J30" i="9"/>
  <c r="I30" i="9"/>
  <c r="H30" i="9"/>
  <c r="F30" i="9" s="1"/>
  <c r="G30" i="9"/>
  <c r="E30" i="9"/>
  <c r="J29" i="9"/>
  <c r="I29" i="9"/>
  <c r="H29" i="9"/>
  <c r="G29" i="9"/>
  <c r="E29" i="9"/>
  <c r="J28" i="9"/>
  <c r="F28" i="9" s="1"/>
  <c r="I28" i="9"/>
  <c r="H28" i="9"/>
  <c r="G28" i="9"/>
  <c r="E28" i="9"/>
  <c r="J27" i="9"/>
  <c r="I27" i="9"/>
  <c r="H27" i="9"/>
  <c r="G27" i="9"/>
  <c r="E27" i="9"/>
  <c r="J26" i="9"/>
  <c r="I26" i="9"/>
  <c r="H26" i="9"/>
  <c r="G26" i="9"/>
  <c r="E26" i="9"/>
  <c r="J23" i="9"/>
  <c r="I23" i="9"/>
  <c r="H23" i="9"/>
  <c r="G23" i="9"/>
  <c r="E23" i="9"/>
  <c r="F15" i="9"/>
  <c r="E15" i="9"/>
  <c r="F13" i="9"/>
  <c r="E13" i="9"/>
  <c r="I11" i="9"/>
  <c r="H11" i="9"/>
  <c r="F11" i="9"/>
  <c r="B13" i="9"/>
  <c r="B11" i="9"/>
  <c r="I114" i="8"/>
  <c r="E114" i="8"/>
  <c r="E110" i="8"/>
  <c r="H107" i="8"/>
  <c r="G107" i="8"/>
  <c r="B107" i="8"/>
  <c r="J96" i="8"/>
  <c r="I96" i="8"/>
  <c r="H96" i="8"/>
  <c r="G96" i="8"/>
  <c r="E96" i="8"/>
  <c r="J95" i="8"/>
  <c r="I95" i="8"/>
  <c r="H95" i="8"/>
  <c r="G95" i="8"/>
  <c r="E95" i="8"/>
  <c r="J94" i="8"/>
  <c r="I94" i="8"/>
  <c r="H94" i="8"/>
  <c r="G94" i="8"/>
  <c r="E94" i="8"/>
  <c r="J93" i="8"/>
  <c r="I93" i="8"/>
  <c r="F93" i="8" s="1"/>
  <c r="H93" i="8"/>
  <c r="G93" i="8"/>
  <c r="E93" i="8"/>
  <c r="J92" i="8"/>
  <c r="I92" i="8"/>
  <c r="H92" i="8"/>
  <c r="G92" i="8"/>
  <c r="E92" i="8"/>
  <c r="J91" i="8"/>
  <c r="I91" i="8"/>
  <c r="H91" i="8"/>
  <c r="G91" i="8"/>
  <c r="E91" i="8"/>
  <c r="J90" i="8"/>
  <c r="I90" i="8"/>
  <c r="H90" i="8"/>
  <c r="G90" i="8"/>
  <c r="E90" i="8"/>
  <c r="J89" i="8"/>
  <c r="I89" i="8"/>
  <c r="H89" i="8"/>
  <c r="G89" i="8"/>
  <c r="E89" i="8"/>
  <c r="J88" i="8"/>
  <c r="F88" i="8" s="1"/>
  <c r="I88" i="8"/>
  <c r="H88" i="8"/>
  <c r="G88" i="8"/>
  <c r="E88" i="8"/>
  <c r="J87" i="8"/>
  <c r="I87" i="8"/>
  <c r="H87" i="8"/>
  <c r="G87" i="8"/>
  <c r="E87" i="8"/>
  <c r="J85" i="8"/>
  <c r="I85" i="8"/>
  <c r="H85" i="8"/>
  <c r="G85" i="8"/>
  <c r="E85" i="8"/>
  <c r="J84" i="8"/>
  <c r="I84" i="8"/>
  <c r="H84" i="8"/>
  <c r="G84" i="8"/>
  <c r="E84" i="8"/>
  <c r="J83" i="8"/>
  <c r="I83" i="8"/>
  <c r="H83" i="8"/>
  <c r="G83" i="8"/>
  <c r="E83" i="8"/>
  <c r="J82" i="8"/>
  <c r="I82" i="8"/>
  <c r="H82" i="8"/>
  <c r="G82" i="8"/>
  <c r="E82" i="8"/>
  <c r="J80" i="8"/>
  <c r="I80" i="8"/>
  <c r="H80" i="8"/>
  <c r="G80" i="8"/>
  <c r="E80" i="8"/>
  <c r="J79" i="8"/>
  <c r="I79" i="8"/>
  <c r="H79" i="8"/>
  <c r="G79" i="8"/>
  <c r="E79" i="8"/>
  <c r="J78" i="8"/>
  <c r="F78" i="8" s="1"/>
  <c r="I78" i="8"/>
  <c r="H78" i="8"/>
  <c r="G78" i="8"/>
  <c r="E78" i="8"/>
  <c r="J76" i="8"/>
  <c r="I76" i="8"/>
  <c r="H76" i="8"/>
  <c r="G76" i="8"/>
  <c r="E76" i="8"/>
  <c r="J75" i="8"/>
  <c r="I75" i="8"/>
  <c r="H75" i="8"/>
  <c r="G75" i="8"/>
  <c r="E75" i="8"/>
  <c r="J74" i="8"/>
  <c r="I74" i="8"/>
  <c r="I68" i="8" s="1"/>
  <c r="H74" i="8"/>
  <c r="G74" i="8"/>
  <c r="E74" i="8"/>
  <c r="J73" i="8"/>
  <c r="I73" i="8"/>
  <c r="H73" i="8"/>
  <c r="G73" i="8"/>
  <c r="E73" i="8"/>
  <c r="J72" i="8"/>
  <c r="I72" i="8"/>
  <c r="H72" i="8"/>
  <c r="G72" i="8"/>
  <c r="E72" i="8"/>
  <c r="J71" i="8"/>
  <c r="I71" i="8"/>
  <c r="H71" i="8"/>
  <c r="G71" i="8"/>
  <c r="E71" i="8"/>
  <c r="J70" i="8"/>
  <c r="I70" i="8"/>
  <c r="H70" i="8"/>
  <c r="G70" i="8"/>
  <c r="E70" i="8"/>
  <c r="J69" i="8"/>
  <c r="I69" i="8"/>
  <c r="H69" i="8"/>
  <c r="G69" i="8"/>
  <c r="E69" i="8"/>
  <c r="J63" i="8"/>
  <c r="I63" i="8"/>
  <c r="H63" i="8"/>
  <c r="G63" i="8"/>
  <c r="E63" i="8"/>
  <c r="J62" i="8"/>
  <c r="I62" i="8"/>
  <c r="H62" i="8"/>
  <c r="G62" i="8"/>
  <c r="E62" i="8"/>
  <c r="J60" i="8"/>
  <c r="I60" i="8"/>
  <c r="H60" i="8"/>
  <c r="G60" i="8"/>
  <c r="E60" i="8"/>
  <c r="J59" i="8"/>
  <c r="I59" i="8"/>
  <c r="H59" i="8"/>
  <c r="G59" i="8"/>
  <c r="E59" i="8"/>
  <c r="J58" i="8"/>
  <c r="I58" i="8"/>
  <c r="H58" i="8"/>
  <c r="G58" i="8"/>
  <c r="E58" i="8"/>
  <c r="J57" i="8"/>
  <c r="I57" i="8"/>
  <c r="H57" i="8"/>
  <c r="G57" i="8"/>
  <c r="E57" i="8"/>
  <c r="J55" i="8"/>
  <c r="I55" i="8"/>
  <c r="H55" i="8"/>
  <c r="G55" i="8"/>
  <c r="E55" i="8"/>
  <c r="J54" i="8"/>
  <c r="I54" i="8"/>
  <c r="H54" i="8"/>
  <c r="G54" i="8"/>
  <c r="E54" i="8"/>
  <c r="J53" i="8"/>
  <c r="I53" i="8"/>
  <c r="H53" i="8"/>
  <c r="G53" i="8"/>
  <c r="E53" i="8"/>
  <c r="J52" i="8"/>
  <c r="I52" i="8"/>
  <c r="H52" i="8"/>
  <c r="G52" i="8"/>
  <c r="E52" i="8"/>
  <c r="J51" i="8"/>
  <c r="I51" i="8"/>
  <c r="H51" i="8"/>
  <c r="G51" i="8"/>
  <c r="E51" i="8"/>
  <c r="J50" i="8"/>
  <c r="I50" i="8"/>
  <c r="H50" i="8"/>
  <c r="G50" i="8"/>
  <c r="E50" i="8"/>
  <c r="J49" i="8"/>
  <c r="I49" i="8"/>
  <c r="H49" i="8"/>
  <c r="G49" i="8"/>
  <c r="E49" i="8"/>
  <c r="J48" i="8"/>
  <c r="I48" i="8"/>
  <c r="H48" i="8"/>
  <c r="F48" i="8" s="1"/>
  <c r="G48" i="8"/>
  <c r="E48" i="8"/>
  <c r="J47" i="8"/>
  <c r="I47" i="8"/>
  <c r="H47" i="8"/>
  <c r="G47" i="8"/>
  <c r="E47" i="8"/>
  <c r="J46" i="8"/>
  <c r="I46" i="8"/>
  <c r="H46" i="8"/>
  <c r="G46" i="8"/>
  <c r="E46" i="8"/>
  <c r="J45" i="8"/>
  <c r="I45" i="8"/>
  <c r="H45" i="8"/>
  <c r="G45" i="8"/>
  <c r="E45" i="8"/>
  <c r="J44" i="8"/>
  <c r="I44" i="8"/>
  <c r="H44" i="8"/>
  <c r="G44" i="8"/>
  <c r="E44" i="8"/>
  <c r="J43" i="8"/>
  <c r="I43" i="8"/>
  <c r="H43" i="8"/>
  <c r="G43" i="8"/>
  <c r="E43" i="8"/>
  <c r="J42" i="8"/>
  <c r="I42" i="8"/>
  <c r="H42" i="8"/>
  <c r="G42" i="8"/>
  <c r="E42" i="8"/>
  <c r="J41" i="8"/>
  <c r="I41" i="8"/>
  <c r="H41" i="8"/>
  <c r="G41" i="8"/>
  <c r="E41" i="8"/>
  <c r="J40" i="8"/>
  <c r="I40" i="8"/>
  <c r="H40" i="8"/>
  <c r="G40" i="8"/>
  <c r="E40" i="8"/>
  <c r="J37" i="8"/>
  <c r="I37" i="8"/>
  <c r="H37" i="8"/>
  <c r="G37" i="8"/>
  <c r="E37" i="8"/>
  <c r="J36" i="8"/>
  <c r="I36" i="8"/>
  <c r="H36" i="8"/>
  <c r="G36" i="8"/>
  <c r="E36" i="8"/>
  <c r="J33" i="8"/>
  <c r="I33" i="8"/>
  <c r="H33" i="8"/>
  <c r="G33" i="8"/>
  <c r="E33" i="8"/>
  <c r="J32" i="8"/>
  <c r="I32" i="8"/>
  <c r="H32" i="8"/>
  <c r="G32" i="8"/>
  <c r="E32" i="8"/>
  <c r="J31" i="8"/>
  <c r="I31" i="8"/>
  <c r="H31" i="8"/>
  <c r="G31" i="8"/>
  <c r="E31" i="8"/>
  <c r="J30" i="8"/>
  <c r="I30" i="8"/>
  <c r="H30" i="8"/>
  <c r="G30" i="8"/>
  <c r="E30" i="8"/>
  <c r="E25" i="8" s="1"/>
  <c r="J29" i="8"/>
  <c r="I29" i="8"/>
  <c r="H29" i="8"/>
  <c r="G29" i="8"/>
  <c r="E29" i="8"/>
  <c r="J28" i="8"/>
  <c r="I28" i="8"/>
  <c r="H28" i="8"/>
  <c r="G28" i="8"/>
  <c r="E28" i="8"/>
  <c r="J27" i="8"/>
  <c r="I27" i="8"/>
  <c r="H27" i="8"/>
  <c r="G27" i="8"/>
  <c r="E27" i="8"/>
  <c r="J26" i="8"/>
  <c r="I26" i="8"/>
  <c r="H26" i="8"/>
  <c r="G26" i="8"/>
  <c r="E26" i="8"/>
  <c r="J23" i="8"/>
  <c r="I23" i="8"/>
  <c r="H23" i="8"/>
  <c r="G23" i="8"/>
  <c r="E23" i="8"/>
  <c r="F15" i="8"/>
  <c r="E15" i="8"/>
  <c r="F13" i="8"/>
  <c r="E13" i="8"/>
  <c r="I11" i="8"/>
  <c r="H11" i="8"/>
  <c r="F11" i="8"/>
  <c r="B13" i="8"/>
  <c r="B11" i="8"/>
  <c r="I114" i="7"/>
  <c r="E114" i="7"/>
  <c r="E110" i="7"/>
  <c r="J107" i="7"/>
  <c r="H107" i="7"/>
  <c r="G107" i="7"/>
  <c r="B107" i="7"/>
  <c r="J96" i="7"/>
  <c r="I96" i="7"/>
  <c r="H96" i="7"/>
  <c r="G96" i="7"/>
  <c r="E96" i="7"/>
  <c r="J95" i="7"/>
  <c r="I95" i="7"/>
  <c r="H95" i="7"/>
  <c r="G95" i="7"/>
  <c r="F95" i="7" s="1"/>
  <c r="E95" i="7"/>
  <c r="J94" i="7"/>
  <c r="I94" i="7"/>
  <c r="H94" i="7"/>
  <c r="G94" i="7"/>
  <c r="E94" i="7"/>
  <c r="J93" i="7"/>
  <c r="I93" i="7"/>
  <c r="H93" i="7"/>
  <c r="G93" i="7"/>
  <c r="E93" i="7"/>
  <c r="J92" i="7"/>
  <c r="I92" i="7"/>
  <c r="H92" i="7"/>
  <c r="G92" i="7"/>
  <c r="E92" i="7"/>
  <c r="J91" i="7"/>
  <c r="I91" i="7"/>
  <c r="H91" i="7"/>
  <c r="G91" i="7"/>
  <c r="E91" i="7"/>
  <c r="J90" i="7"/>
  <c r="I90" i="7"/>
  <c r="H90" i="7"/>
  <c r="G90" i="7"/>
  <c r="E90" i="7"/>
  <c r="J89" i="7"/>
  <c r="I89" i="7"/>
  <c r="H89" i="7"/>
  <c r="G89" i="7"/>
  <c r="F89" i="7" s="1"/>
  <c r="E89" i="7"/>
  <c r="J88" i="7"/>
  <c r="I88" i="7"/>
  <c r="H88" i="7"/>
  <c r="G88" i="7"/>
  <c r="E88" i="7"/>
  <c r="J87" i="7"/>
  <c r="I87" i="7"/>
  <c r="I86" i="7" s="1"/>
  <c r="H87" i="7"/>
  <c r="G87" i="7"/>
  <c r="E87" i="7"/>
  <c r="J85" i="7"/>
  <c r="I85" i="7"/>
  <c r="H85" i="7"/>
  <c r="G85" i="7"/>
  <c r="E85" i="7"/>
  <c r="J84" i="7"/>
  <c r="I84" i="7"/>
  <c r="H84" i="7"/>
  <c r="G84" i="7"/>
  <c r="E84" i="7"/>
  <c r="J83" i="7"/>
  <c r="I83" i="7"/>
  <c r="H83" i="7"/>
  <c r="G83" i="7"/>
  <c r="E83" i="7"/>
  <c r="J82" i="7"/>
  <c r="I82" i="7"/>
  <c r="H82" i="7"/>
  <c r="G82" i="7"/>
  <c r="E82" i="7"/>
  <c r="J80" i="7"/>
  <c r="I80" i="7"/>
  <c r="H80" i="7"/>
  <c r="G80" i="7"/>
  <c r="E80" i="7"/>
  <c r="J79" i="7"/>
  <c r="I79" i="7"/>
  <c r="H79" i="7"/>
  <c r="G79" i="7"/>
  <c r="E79" i="7"/>
  <c r="J78" i="7"/>
  <c r="I78" i="7"/>
  <c r="H78" i="7"/>
  <c r="G78" i="7"/>
  <c r="E78" i="7"/>
  <c r="J76" i="7"/>
  <c r="I76" i="7"/>
  <c r="H76" i="7"/>
  <c r="G76" i="7"/>
  <c r="F76" i="7" s="1"/>
  <c r="E76" i="7"/>
  <c r="J75" i="7"/>
  <c r="I75" i="7"/>
  <c r="H75" i="7"/>
  <c r="G75" i="7"/>
  <c r="E75" i="7"/>
  <c r="J74" i="7"/>
  <c r="I74" i="7"/>
  <c r="H74" i="7"/>
  <c r="G74" i="7"/>
  <c r="E74" i="7"/>
  <c r="J73" i="7"/>
  <c r="I73" i="7"/>
  <c r="H73" i="7"/>
  <c r="G73" i="7"/>
  <c r="E73" i="7"/>
  <c r="J72" i="7"/>
  <c r="I72" i="7"/>
  <c r="H72" i="7"/>
  <c r="G72" i="7"/>
  <c r="E72" i="7"/>
  <c r="J71" i="7"/>
  <c r="I71" i="7"/>
  <c r="H71" i="7"/>
  <c r="G71" i="7"/>
  <c r="E71" i="7"/>
  <c r="J70" i="7"/>
  <c r="I70" i="7"/>
  <c r="H70" i="7"/>
  <c r="G70" i="7"/>
  <c r="F70" i="7" s="1"/>
  <c r="E70" i="7"/>
  <c r="J69" i="7"/>
  <c r="I69" i="7"/>
  <c r="H69" i="7"/>
  <c r="G69" i="7"/>
  <c r="E69" i="7"/>
  <c r="J63" i="7"/>
  <c r="I63" i="7"/>
  <c r="H63" i="7"/>
  <c r="G63" i="7"/>
  <c r="E63" i="7"/>
  <c r="J62" i="7"/>
  <c r="I62" i="7"/>
  <c r="H62" i="7"/>
  <c r="G62" i="7"/>
  <c r="E62" i="7"/>
  <c r="J60" i="7"/>
  <c r="I60" i="7"/>
  <c r="H60" i="7"/>
  <c r="G60" i="7"/>
  <c r="E60" i="7"/>
  <c r="J59" i="7"/>
  <c r="I59" i="7"/>
  <c r="H59" i="7"/>
  <c r="G59" i="7"/>
  <c r="E59" i="7"/>
  <c r="J58" i="7"/>
  <c r="I58" i="7"/>
  <c r="H58" i="7"/>
  <c r="G58" i="7"/>
  <c r="E58" i="7"/>
  <c r="J57" i="7"/>
  <c r="I57" i="7"/>
  <c r="H57" i="7"/>
  <c r="G57" i="7"/>
  <c r="E57" i="7"/>
  <c r="J55" i="7"/>
  <c r="I55" i="7"/>
  <c r="H55" i="7"/>
  <c r="G55" i="7"/>
  <c r="E55" i="7"/>
  <c r="J54" i="7"/>
  <c r="I54" i="7"/>
  <c r="H54" i="7"/>
  <c r="G54" i="7"/>
  <c r="E54" i="7"/>
  <c r="J53" i="7"/>
  <c r="I53" i="7"/>
  <c r="H53" i="7"/>
  <c r="G53" i="7"/>
  <c r="F53" i="7" s="1"/>
  <c r="E53" i="7"/>
  <c r="J52" i="7"/>
  <c r="I52" i="7"/>
  <c r="H52" i="7"/>
  <c r="G52" i="7"/>
  <c r="E52" i="7"/>
  <c r="J51" i="7"/>
  <c r="I51" i="7"/>
  <c r="H51" i="7"/>
  <c r="G51" i="7"/>
  <c r="E51" i="7"/>
  <c r="J50" i="7"/>
  <c r="I50" i="7"/>
  <c r="H50" i="7"/>
  <c r="G50" i="7"/>
  <c r="E50" i="7"/>
  <c r="J49" i="7"/>
  <c r="I49" i="7"/>
  <c r="H49" i="7"/>
  <c r="G49" i="7"/>
  <c r="E49" i="7"/>
  <c r="J48" i="7"/>
  <c r="I48" i="7"/>
  <c r="H48" i="7"/>
  <c r="G48" i="7"/>
  <c r="E48" i="7"/>
  <c r="J47" i="7"/>
  <c r="I47" i="7"/>
  <c r="H47" i="7"/>
  <c r="G47" i="7"/>
  <c r="E47" i="7"/>
  <c r="J46" i="7"/>
  <c r="F46" i="7" s="1"/>
  <c r="I46" i="7"/>
  <c r="H46" i="7"/>
  <c r="G46" i="7"/>
  <c r="E46" i="7"/>
  <c r="J45" i="7"/>
  <c r="I45" i="7"/>
  <c r="H45" i="7"/>
  <c r="G45" i="7"/>
  <c r="E45" i="7"/>
  <c r="J44" i="7"/>
  <c r="I44" i="7"/>
  <c r="H44" i="7"/>
  <c r="G44" i="7"/>
  <c r="E44" i="7"/>
  <c r="J43" i="7"/>
  <c r="I43" i="7"/>
  <c r="H43" i="7"/>
  <c r="G43" i="7"/>
  <c r="E43" i="7"/>
  <c r="J42" i="7"/>
  <c r="I42" i="7"/>
  <c r="H42" i="7"/>
  <c r="G42" i="7"/>
  <c r="E42" i="7"/>
  <c r="E39" i="7" s="1"/>
  <c r="J41" i="7"/>
  <c r="I41" i="7"/>
  <c r="H41" i="7"/>
  <c r="G41" i="7"/>
  <c r="E41" i="7"/>
  <c r="J40" i="7"/>
  <c r="J39" i="7" s="1"/>
  <c r="I40" i="7"/>
  <c r="H40" i="7"/>
  <c r="G40" i="7"/>
  <c r="E40" i="7"/>
  <c r="J37" i="7"/>
  <c r="I37" i="7"/>
  <c r="H37" i="7"/>
  <c r="G37" i="7"/>
  <c r="E37" i="7"/>
  <c r="J36" i="7"/>
  <c r="F36" i="7" s="1"/>
  <c r="I36" i="7"/>
  <c r="H36" i="7"/>
  <c r="G36" i="7"/>
  <c r="E36" i="7"/>
  <c r="J33" i="7"/>
  <c r="I33" i="7"/>
  <c r="H33" i="7"/>
  <c r="G33" i="7"/>
  <c r="E33" i="7"/>
  <c r="J32" i="7"/>
  <c r="I32" i="7"/>
  <c r="H32" i="7"/>
  <c r="G32" i="7"/>
  <c r="E32" i="7"/>
  <c r="J31" i="7"/>
  <c r="I31" i="7"/>
  <c r="H31" i="7"/>
  <c r="G31" i="7"/>
  <c r="E31" i="7"/>
  <c r="J30" i="7"/>
  <c r="I30" i="7"/>
  <c r="H30" i="7"/>
  <c r="G30" i="7"/>
  <c r="E30" i="7"/>
  <c r="J29" i="7"/>
  <c r="I29" i="7"/>
  <c r="H29" i="7"/>
  <c r="G29" i="7"/>
  <c r="E29" i="7"/>
  <c r="J28" i="7"/>
  <c r="I28" i="7"/>
  <c r="H28" i="7"/>
  <c r="G28" i="7"/>
  <c r="E28" i="7"/>
  <c r="J27" i="7"/>
  <c r="I27" i="7"/>
  <c r="H27" i="7"/>
  <c r="G27" i="7"/>
  <c r="E27" i="7"/>
  <c r="J26" i="7"/>
  <c r="F26" i="7" s="1"/>
  <c r="I26" i="7"/>
  <c r="H26" i="7"/>
  <c r="G26" i="7"/>
  <c r="E26" i="7"/>
  <c r="J23" i="7"/>
  <c r="I23" i="7"/>
  <c r="H23" i="7"/>
  <c r="G23" i="7"/>
  <c r="F23" i="7" s="1"/>
  <c r="E23" i="7"/>
  <c r="F15" i="7"/>
  <c r="E15" i="7"/>
  <c r="F13" i="7"/>
  <c r="E13" i="7"/>
  <c r="I11" i="7"/>
  <c r="H11" i="7"/>
  <c r="F11" i="7"/>
  <c r="B13" i="7"/>
  <c r="B11" i="7"/>
  <c r="I114" i="6"/>
  <c r="E114" i="6"/>
  <c r="E110" i="6"/>
  <c r="J107" i="6"/>
  <c r="H107" i="6"/>
  <c r="G107" i="6"/>
  <c r="B107" i="6"/>
  <c r="J96" i="6"/>
  <c r="F96" i="6" s="1"/>
  <c r="I96" i="6"/>
  <c r="H96" i="6"/>
  <c r="G96" i="6"/>
  <c r="E96" i="6"/>
  <c r="J95" i="6"/>
  <c r="I95" i="6"/>
  <c r="H95" i="6"/>
  <c r="G95" i="6"/>
  <c r="E95" i="6"/>
  <c r="J94" i="6"/>
  <c r="I94" i="6"/>
  <c r="H94" i="6"/>
  <c r="G94" i="6"/>
  <c r="E94" i="6"/>
  <c r="J93" i="6"/>
  <c r="I93" i="6"/>
  <c r="F93" i="6" s="1"/>
  <c r="H93" i="6"/>
  <c r="G93" i="6"/>
  <c r="E93" i="6"/>
  <c r="J92" i="6"/>
  <c r="I92" i="6"/>
  <c r="H92" i="6"/>
  <c r="G92" i="6"/>
  <c r="E92" i="6"/>
  <c r="J91" i="6"/>
  <c r="I91" i="6"/>
  <c r="H91" i="6"/>
  <c r="G91" i="6"/>
  <c r="E91" i="6"/>
  <c r="J90" i="6"/>
  <c r="I90" i="6"/>
  <c r="H90" i="6"/>
  <c r="F90" i="6" s="1"/>
  <c r="G90" i="6"/>
  <c r="E90" i="6"/>
  <c r="J89" i="6"/>
  <c r="I89" i="6"/>
  <c r="H89" i="6"/>
  <c r="G89" i="6"/>
  <c r="E89" i="6"/>
  <c r="J88" i="6"/>
  <c r="J86" i="6" s="1"/>
  <c r="I88" i="6"/>
  <c r="H88" i="6"/>
  <c r="G88" i="6"/>
  <c r="E88" i="6"/>
  <c r="J87" i="6"/>
  <c r="I87" i="6"/>
  <c r="H87" i="6"/>
  <c r="G87" i="6"/>
  <c r="F87" i="6" s="1"/>
  <c r="E87" i="6"/>
  <c r="J85" i="6"/>
  <c r="I85" i="6"/>
  <c r="H85" i="6"/>
  <c r="G85" i="6"/>
  <c r="E85" i="6"/>
  <c r="J84" i="6"/>
  <c r="I84" i="6"/>
  <c r="H84" i="6"/>
  <c r="G84" i="6"/>
  <c r="E84" i="6"/>
  <c r="J83" i="6"/>
  <c r="I83" i="6"/>
  <c r="H83" i="6"/>
  <c r="G83" i="6"/>
  <c r="E83" i="6"/>
  <c r="J82" i="6"/>
  <c r="I82" i="6"/>
  <c r="H82" i="6"/>
  <c r="G82" i="6"/>
  <c r="E82" i="6"/>
  <c r="J80" i="6"/>
  <c r="I80" i="6"/>
  <c r="H80" i="6"/>
  <c r="G80" i="6"/>
  <c r="E80" i="6"/>
  <c r="J79" i="6"/>
  <c r="I79" i="6"/>
  <c r="H79" i="6"/>
  <c r="G79" i="6"/>
  <c r="E79" i="6"/>
  <c r="J78" i="6"/>
  <c r="I78" i="6"/>
  <c r="H78" i="6"/>
  <c r="G78" i="6"/>
  <c r="E78" i="6"/>
  <c r="J76" i="6"/>
  <c r="I76" i="6"/>
  <c r="H76" i="6"/>
  <c r="G76" i="6"/>
  <c r="E76" i="6"/>
  <c r="J75" i="6"/>
  <c r="I75" i="6"/>
  <c r="H75" i="6"/>
  <c r="G75" i="6"/>
  <c r="E75" i="6"/>
  <c r="J74" i="6"/>
  <c r="I74" i="6"/>
  <c r="H74" i="6"/>
  <c r="G74" i="6"/>
  <c r="E74" i="6"/>
  <c r="J73" i="6"/>
  <c r="I73" i="6"/>
  <c r="H73" i="6"/>
  <c r="G73" i="6"/>
  <c r="E73" i="6"/>
  <c r="J72" i="6"/>
  <c r="I72" i="6"/>
  <c r="H72" i="6"/>
  <c r="G72" i="6"/>
  <c r="E72" i="6"/>
  <c r="J71" i="6"/>
  <c r="I71" i="6"/>
  <c r="H71" i="6"/>
  <c r="G71" i="6"/>
  <c r="E71" i="6"/>
  <c r="J70" i="6"/>
  <c r="I70" i="6"/>
  <c r="H70" i="6"/>
  <c r="G70" i="6"/>
  <c r="E70" i="6"/>
  <c r="J69" i="6"/>
  <c r="I69" i="6"/>
  <c r="H69" i="6"/>
  <c r="G69" i="6"/>
  <c r="E69" i="6"/>
  <c r="J63" i="6"/>
  <c r="I63" i="6"/>
  <c r="H63" i="6"/>
  <c r="G63" i="6"/>
  <c r="E63" i="6"/>
  <c r="J62" i="6"/>
  <c r="I62" i="6"/>
  <c r="H62" i="6"/>
  <c r="G62" i="6"/>
  <c r="E62" i="6"/>
  <c r="J60" i="6"/>
  <c r="I60" i="6"/>
  <c r="F60" i="6" s="1"/>
  <c r="H60" i="6"/>
  <c r="G60" i="6"/>
  <c r="E60" i="6"/>
  <c r="J59" i="6"/>
  <c r="I59" i="6"/>
  <c r="H59" i="6"/>
  <c r="G59" i="6"/>
  <c r="E59" i="6"/>
  <c r="J58" i="6"/>
  <c r="I58" i="6"/>
  <c r="H58" i="6"/>
  <c r="G58" i="6"/>
  <c r="E58" i="6"/>
  <c r="J57" i="6"/>
  <c r="I57" i="6"/>
  <c r="H57" i="6"/>
  <c r="H56" i="6" s="1"/>
  <c r="G57" i="6"/>
  <c r="E57" i="6"/>
  <c r="J55" i="6"/>
  <c r="I55" i="6"/>
  <c r="H55" i="6"/>
  <c r="G55" i="6"/>
  <c r="E55" i="6"/>
  <c r="J54" i="6"/>
  <c r="F54" i="6" s="1"/>
  <c r="I54" i="6"/>
  <c r="H54" i="6"/>
  <c r="G54" i="6"/>
  <c r="E54" i="6"/>
  <c r="J53" i="6"/>
  <c r="I53" i="6"/>
  <c r="H53" i="6"/>
  <c r="G53" i="6"/>
  <c r="F53" i="6" s="1"/>
  <c r="E53" i="6"/>
  <c r="J52" i="6"/>
  <c r="I52" i="6"/>
  <c r="H52" i="6"/>
  <c r="G52" i="6"/>
  <c r="E52" i="6"/>
  <c r="J51" i="6"/>
  <c r="I51" i="6"/>
  <c r="H51" i="6"/>
  <c r="G51" i="6"/>
  <c r="E51" i="6"/>
  <c r="J50" i="6"/>
  <c r="I50" i="6"/>
  <c r="H50" i="6"/>
  <c r="G50" i="6"/>
  <c r="E50" i="6"/>
  <c r="J49" i="6"/>
  <c r="I49" i="6"/>
  <c r="H49" i="6"/>
  <c r="G49" i="6"/>
  <c r="E49" i="6"/>
  <c r="J48" i="6"/>
  <c r="I48" i="6"/>
  <c r="H48" i="6"/>
  <c r="G48" i="6"/>
  <c r="E48" i="6"/>
  <c r="J47" i="6"/>
  <c r="I47" i="6"/>
  <c r="H47" i="6"/>
  <c r="G47" i="6"/>
  <c r="E47" i="6"/>
  <c r="J46" i="6"/>
  <c r="I46" i="6"/>
  <c r="H46" i="6"/>
  <c r="G46" i="6"/>
  <c r="E46" i="6"/>
  <c r="J45" i="6"/>
  <c r="I45" i="6"/>
  <c r="H45" i="6"/>
  <c r="G45" i="6"/>
  <c r="F45" i="6" s="1"/>
  <c r="E45" i="6"/>
  <c r="J44" i="6"/>
  <c r="I44" i="6"/>
  <c r="H44" i="6"/>
  <c r="G44" i="6"/>
  <c r="E44" i="6"/>
  <c r="J43" i="6"/>
  <c r="I43" i="6"/>
  <c r="H43" i="6"/>
  <c r="G43" i="6"/>
  <c r="E43" i="6"/>
  <c r="J42" i="6"/>
  <c r="I42" i="6"/>
  <c r="H42" i="6"/>
  <c r="G42" i="6"/>
  <c r="E42" i="6"/>
  <c r="J41" i="6"/>
  <c r="I41" i="6"/>
  <c r="H41" i="6"/>
  <c r="G41" i="6"/>
  <c r="E41" i="6"/>
  <c r="J40" i="6"/>
  <c r="I40" i="6"/>
  <c r="H40" i="6"/>
  <c r="G40" i="6"/>
  <c r="E40" i="6"/>
  <c r="J37" i="6"/>
  <c r="I37" i="6"/>
  <c r="H37" i="6"/>
  <c r="G37" i="6"/>
  <c r="E37" i="6"/>
  <c r="J36" i="6"/>
  <c r="F36" i="6" s="1"/>
  <c r="I36" i="6"/>
  <c r="H36" i="6"/>
  <c r="G36" i="6"/>
  <c r="E36" i="6"/>
  <c r="J33" i="6"/>
  <c r="I33" i="6"/>
  <c r="H33" i="6"/>
  <c r="G33" i="6"/>
  <c r="F33" i="6" s="1"/>
  <c r="E33" i="6"/>
  <c r="J32" i="6"/>
  <c r="I32" i="6"/>
  <c r="H32" i="6"/>
  <c r="G32" i="6"/>
  <c r="E32" i="6"/>
  <c r="J31" i="6"/>
  <c r="I31" i="6"/>
  <c r="F31" i="6" s="1"/>
  <c r="H31" i="6"/>
  <c r="G31" i="6"/>
  <c r="E31" i="6"/>
  <c r="J30" i="6"/>
  <c r="I30" i="6"/>
  <c r="H30" i="6"/>
  <c r="G30" i="6"/>
  <c r="E30" i="6"/>
  <c r="J29" i="6"/>
  <c r="I29" i="6"/>
  <c r="H29" i="6"/>
  <c r="G29" i="6"/>
  <c r="E29" i="6"/>
  <c r="J28" i="6"/>
  <c r="I28" i="6"/>
  <c r="H28" i="6"/>
  <c r="G28" i="6"/>
  <c r="E28" i="6"/>
  <c r="J27" i="6"/>
  <c r="I27" i="6"/>
  <c r="H27" i="6"/>
  <c r="G27" i="6"/>
  <c r="E27" i="6"/>
  <c r="J26" i="6"/>
  <c r="F26" i="6" s="1"/>
  <c r="I26" i="6"/>
  <c r="H26" i="6"/>
  <c r="G26" i="6"/>
  <c r="E26" i="6"/>
  <c r="J23" i="6"/>
  <c r="I23" i="6"/>
  <c r="H23" i="6"/>
  <c r="G23" i="6"/>
  <c r="E23" i="6"/>
  <c r="F15" i="6"/>
  <c r="E15" i="6"/>
  <c r="F13" i="6"/>
  <c r="E13" i="6"/>
  <c r="I11" i="6"/>
  <c r="H11" i="6"/>
  <c r="F11" i="6"/>
  <c r="B13" i="6"/>
  <c r="B11" i="6"/>
  <c r="F94" i="10"/>
  <c r="H86" i="10"/>
  <c r="F82" i="10"/>
  <c r="J56" i="10"/>
  <c r="I56" i="10"/>
  <c r="F49" i="10"/>
  <c r="F44" i="10"/>
  <c r="I39" i="10"/>
  <c r="H39" i="10"/>
  <c r="F29" i="10"/>
  <c r="F84" i="9"/>
  <c r="F74" i="9"/>
  <c r="F60" i="9"/>
  <c r="F51" i="9"/>
  <c r="J39" i="9"/>
  <c r="F36" i="9"/>
  <c r="G25" i="9"/>
  <c r="F89" i="8"/>
  <c r="I86" i="8"/>
  <c r="F79" i="8"/>
  <c r="F73" i="8"/>
  <c r="F70" i="8"/>
  <c r="F59" i="8"/>
  <c r="F55" i="8"/>
  <c r="F42" i="8"/>
  <c r="F37" i="8"/>
  <c r="F30" i="8"/>
  <c r="F94" i="7"/>
  <c r="F91" i="7"/>
  <c r="F90" i="7"/>
  <c r="E86" i="7"/>
  <c r="F82" i="7"/>
  <c r="I56" i="7"/>
  <c r="F49" i="7"/>
  <c r="G39" i="7"/>
  <c r="F37" i="7"/>
  <c r="G77" i="6"/>
  <c r="I56" i="6"/>
  <c r="E56" i="6"/>
  <c r="F50" i="6"/>
  <c r="F92" i="10"/>
  <c r="I86" i="10"/>
  <c r="E86" i="10"/>
  <c r="F81" i="10"/>
  <c r="F73" i="10"/>
  <c r="F67" i="10"/>
  <c r="F61" i="10"/>
  <c r="F55" i="10"/>
  <c r="F52" i="10"/>
  <c r="J39" i="10"/>
  <c r="F37" i="10"/>
  <c r="F35" i="10"/>
  <c r="F34" i="10"/>
  <c r="F30" i="10"/>
  <c r="F24" i="10"/>
  <c r="B8" i="10"/>
  <c r="F94" i="9"/>
  <c r="F93" i="9"/>
  <c r="E86" i="9"/>
  <c r="H86" i="9"/>
  <c r="F85" i="9"/>
  <c r="F82" i="9"/>
  <c r="F81" i="9"/>
  <c r="I68" i="9"/>
  <c r="F67" i="9"/>
  <c r="F62" i="9"/>
  <c r="F61" i="9"/>
  <c r="F52" i="9"/>
  <c r="F49" i="9"/>
  <c r="F44" i="9"/>
  <c r="G39" i="9"/>
  <c r="I39" i="9"/>
  <c r="F35" i="9"/>
  <c r="F34" i="9"/>
  <c r="F32" i="9"/>
  <c r="F29" i="9"/>
  <c r="F24" i="9"/>
  <c r="B8" i="9"/>
  <c r="F94" i="8"/>
  <c r="F91" i="8"/>
  <c r="E86" i="8"/>
  <c r="F85" i="8"/>
  <c r="F82" i="8"/>
  <c r="F81" i="8"/>
  <c r="F67" i="8"/>
  <c r="F61" i="8"/>
  <c r="I56" i="8"/>
  <c r="F52" i="8"/>
  <c r="F49" i="8"/>
  <c r="F44" i="8"/>
  <c r="F41" i="8"/>
  <c r="J39" i="8"/>
  <c r="F35" i="8"/>
  <c r="F34" i="8"/>
  <c r="F29" i="8"/>
  <c r="F24" i="8"/>
  <c r="B8" i="8"/>
  <c r="J86" i="7"/>
  <c r="F81" i="7"/>
  <c r="F67" i="7"/>
  <c r="F61" i="7"/>
  <c r="F35" i="7"/>
  <c r="F34" i="7"/>
  <c r="F24" i="7"/>
  <c r="B8" i="7"/>
  <c r="F81" i="6"/>
  <c r="F79" i="6"/>
  <c r="F67" i="6"/>
  <c r="F61" i="6"/>
  <c r="F35" i="6"/>
  <c r="F34" i="6"/>
  <c r="I25" i="6"/>
  <c r="F24" i="6"/>
  <c r="B8" i="6"/>
  <c r="F57" i="9" l="1"/>
  <c r="F87" i="9"/>
  <c r="G38" i="7"/>
  <c r="F88" i="6"/>
  <c r="F57" i="6"/>
  <c r="F41" i="10"/>
  <c r="J38" i="9"/>
  <c r="F26" i="10"/>
  <c r="F28" i="10"/>
  <c r="F36" i="10"/>
  <c r="E39" i="10"/>
  <c r="E38" i="10" s="1"/>
  <c r="F43" i="10"/>
  <c r="F48" i="10"/>
  <c r="J68" i="10"/>
  <c r="J66" i="10" s="1"/>
  <c r="H68" i="10"/>
  <c r="E68" i="10"/>
  <c r="E66" i="10" s="1"/>
  <c r="F78" i="10"/>
  <c r="E77" i="10"/>
  <c r="F93" i="10"/>
  <c r="F95" i="10"/>
  <c r="F45" i="7"/>
  <c r="F57" i="7"/>
  <c r="F78" i="7"/>
  <c r="G22" i="9"/>
  <c r="F30" i="7"/>
  <c r="F42" i="7"/>
  <c r="E68" i="7"/>
  <c r="I68" i="7"/>
  <c r="I66" i="7" s="1"/>
  <c r="E77" i="7"/>
  <c r="I77" i="7"/>
  <c r="G77" i="7"/>
  <c r="F92" i="7"/>
  <c r="F27" i="6"/>
  <c r="F30" i="6"/>
  <c r="F37" i="6"/>
  <c r="F41" i="6"/>
  <c r="J39" i="6"/>
  <c r="J38" i="6" s="1"/>
  <c r="F49" i="6"/>
  <c r="G56" i="6"/>
  <c r="E68" i="6"/>
  <c r="J68" i="6"/>
  <c r="F75" i="6"/>
  <c r="E77" i="6"/>
  <c r="F94" i="6"/>
  <c r="F23" i="8"/>
  <c r="F26" i="8"/>
  <c r="F33" i="8"/>
  <c r="F36" i="8"/>
  <c r="H39" i="8"/>
  <c r="F45" i="8"/>
  <c r="F53" i="8"/>
  <c r="F54" i="8"/>
  <c r="H56" i="8"/>
  <c r="F60" i="8"/>
  <c r="F63" i="8"/>
  <c r="F69" i="8"/>
  <c r="E68" i="8"/>
  <c r="E77" i="8"/>
  <c r="F87" i="8"/>
  <c r="F90" i="8"/>
  <c r="F41" i="7"/>
  <c r="I38" i="10"/>
  <c r="J38" i="10"/>
  <c r="F33" i="9"/>
  <c r="I38" i="9"/>
  <c r="F40" i="8"/>
  <c r="F39" i="8" s="1"/>
  <c r="J38" i="8"/>
  <c r="F57" i="8"/>
  <c r="J38" i="7"/>
  <c r="F82" i="6"/>
  <c r="G39" i="6"/>
  <c r="G38" i="6" s="1"/>
  <c r="I22" i="6"/>
  <c r="F74" i="6"/>
  <c r="I25" i="10"/>
  <c r="I22" i="10" s="1"/>
  <c r="F44" i="6"/>
  <c r="F47" i="6"/>
  <c r="F58" i="6"/>
  <c r="F56" i="6" s="1"/>
  <c r="F62" i="6"/>
  <c r="F73" i="6"/>
  <c r="F76" i="6"/>
  <c r="F80" i="6"/>
  <c r="F84" i="6"/>
  <c r="F91" i="6"/>
  <c r="I25" i="7"/>
  <c r="I22" i="7" s="1"/>
  <c r="F31" i="7"/>
  <c r="F43" i="7"/>
  <c r="F48" i="7"/>
  <c r="F51" i="7"/>
  <c r="F54" i="7"/>
  <c r="F58" i="7"/>
  <c r="F62" i="7"/>
  <c r="F73" i="7"/>
  <c r="F80" i="7"/>
  <c r="F84" i="7"/>
  <c r="F88" i="7"/>
  <c r="F32" i="8"/>
  <c r="I39" i="8"/>
  <c r="I38" i="8" s="1"/>
  <c r="E39" i="8"/>
  <c r="E38" i="8" s="1"/>
  <c r="F51" i="8"/>
  <c r="J56" i="8"/>
  <c r="F72" i="8"/>
  <c r="F75" i="8"/>
  <c r="F83" i="8"/>
  <c r="F23" i="9"/>
  <c r="H25" i="9"/>
  <c r="H22" i="9" s="1"/>
  <c r="F41" i="9"/>
  <c r="F54" i="9"/>
  <c r="F58" i="9"/>
  <c r="H68" i="9"/>
  <c r="F78" i="9"/>
  <c r="F96" i="9"/>
  <c r="F31" i="10"/>
  <c r="J25" i="10"/>
  <c r="H38" i="10"/>
  <c r="F47" i="10"/>
  <c r="F50" i="10"/>
  <c r="F58" i="10"/>
  <c r="F62" i="10"/>
  <c r="I68" i="10"/>
  <c r="F71" i="10"/>
  <c r="F74" i="10"/>
  <c r="H77" i="10"/>
  <c r="J86" i="10"/>
  <c r="E66" i="8"/>
  <c r="E86" i="6"/>
  <c r="H25" i="7"/>
  <c r="H22" i="7" s="1"/>
  <c r="F42" i="6"/>
  <c r="F71" i="6"/>
  <c r="G38" i="9"/>
  <c r="F29" i="6"/>
  <c r="F32" i="6"/>
  <c r="F25" i="6" s="1"/>
  <c r="F52" i="6"/>
  <c r="F55" i="6"/>
  <c r="J56" i="6"/>
  <c r="J77" i="6"/>
  <c r="J66" i="6" s="1"/>
  <c r="F28" i="7"/>
  <c r="F33" i="7"/>
  <c r="E38" i="7"/>
  <c r="H39" i="7"/>
  <c r="H38" i="7" s="1"/>
  <c r="F60" i="7"/>
  <c r="H68" i="7"/>
  <c r="I25" i="8"/>
  <c r="I22" i="8" s="1"/>
  <c r="F47" i="8"/>
  <c r="F58" i="8"/>
  <c r="H68" i="8"/>
  <c r="H86" i="8"/>
  <c r="F31" i="9"/>
  <c r="H39" i="9"/>
  <c r="H38" i="9" s="1"/>
  <c r="F50" i="9"/>
  <c r="I56" i="9"/>
  <c r="J68" i="9"/>
  <c r="I77" i="9"/>
  <c r="I66" i="9" s="1"/>
  <c r="F80" i="9"/>
  <c r="J86" i="9"/>
  <c r="F27" i="10"/>
  <c r="J77" i="10"/>
  <c r="F84" i="10"/>
  <c r="F85" i="10"/>
  <c r="F88" i="10"/>
  <c r="F89" i="10"/>
  <c r="F91" i="10"/>
  <c r="G68" i="8"/>
  <c r="E39" i="9"/>
  <c r="E38" i="9" s="1"/>
  <c r="E56" i="10"/>
  <c r="F44" i="7"/>
  <c r="F72" i="7"/>
  <c r="F83" i="7"/>
  <c r="F87" i="7"/>
  <c r="F93" i="7"/>
  <c r="J25" i="8"/>
  <c r="J22" i="8" s="1"/>
  <c r="F31" i="8"/>
  <c r="H38" i="8"/>
  <c r="F50" i="8"/>
  <c r="E56" i="8"/>
  <c r="F62" i="8"/>
  <c r="F71" i="8"/>
  <c r="F74" i="8"/>
  <c r="G56" i="9"/>
  <c r="J77" i="9"/>
  <c r="E25" i="10"/>
  <c r="E22" i="10" s="1"/>
  <c r="E64" i="10" s="1"/>
  <c r="G56" i="10"/>
  <c r="F70" i="10"/>
  <c r="J68" i="7"/>
  <c r="H25" i="8"/>
  <c r="H22" i="8" s="1"/>
  <c r="H77" i="9"/>
  <c r="F40" i="6"/>
  <c r="F43" i="6"/>
  <c r="F70" i="6"/>
  <c r="F27" i="7"/>
  <c r="I39" i="7"/>
  <c r="I38" i="7" s="1"/>
  <c r="F47" i="7"/>
  <c r="F46" i="6"/>
  <c r="F59" i="6"/>
  <c r="F63" i="6"/>
  <c r="G68" i="6"/>
  <c r="F72" i="6"/>
  <c r="F83" i="6"/>
  <c r="I86" i="6"/>
  <c r="F89" i="6"/>
  <c r="F92" i="6"/>
  <c r="E25" i="7"/>
  <c r="E22" i="7" s="1"/>
  <c r="H56" i="7"/>
  <c r="G68" i="7"/>
  <c r="H86" i="7"/>
  <c r="F28" i="8"/>
  <c r="F43" i="8"/>
  <c r="J68" i="8"/>
  <c r="I77" i="8"/>
  <c r="I66" i="8" s="1"/>
  <c r="F80" i="8"/>
  <c r="J86" i="8"/>
  <c r="F92" i="8"/>
  <c r="F96" i="8"/>
  <c r="F27" i="9"/>
  <c r="F46" i="9"/>
  <c r="H56" i="9"/>
  <c r="F70" i="9"/>
  <c r="E77" i="9"/>
  <c r="E66" i="9" s="1"/>
  <c r="F88" i="9"/>
  <c r="F86" i="9" s="1"/>
  <c r="F92" i="9"/>
  <c r="F42" i="10"/>
  <c r="F39" i="10" s="1"/>
  <c r="H56" i="10"/>
  <c r="F79" i="10"/>
  <c r="F96" i="10"/>
  <c r="F78" i="6"/>
  <c r="F32" i="7"/>
  <c r="J25" i="7"/>
  <c r="J22" i="7" s="1"/>
  <c r="E56" i="7"/>
  <c r="F71" i="7"/>
  <c r="I25" i="9"/>
  <c r="I22" i="9" s="1"/>
  <c r="E56" i="9"/>
  <c r="I77" i="10"/>
  <c r="F86" i="6"/>
  <c r="F50" i="7"/>
  <c r="J56" i="7"/>
  <c r="F23" i="6"/>
  <c r="E25" i="6"/>
  <c r="E22" i="6" s="1"/>
  <c r="F28" i="6"/>
  <c r="J25" i="6"/>
  <c r="J22" i="6" s="1"/>
  <c r="I39" i="6"/>
  <c r="I38" i="6" s="1"/>
  <c r="I64" i="6" s="1"/>
  <c r="E39" i="6"/>
  <c r="E38" i="6" s="1"/>
  <c r="F48" i="6"/>
  <c r="F51" i="6"/>
  <c r="F85" i="6"/>
  <c r="F95" i="6"/>
  <c r="F29" i="7"/>
  <c r="F52" i="7"/>
  <c r="F55" i="7"/>
  <c r="F59" i="7"/>
  <c r="F63" i="7"/>
  <c r="F74" i="7"/>
  <c r="F75" i="7"/>
  <c r="F79" i="7"/>
  <c r="F85" i="7"/>
  <c r="F96" i="7"/>
  <c r="F27" i="8"/>
  <c r="F46" i="8"/>
  <c r="G56" i="8"/>
  <c r="F76" i="8"/>
  <c r="J77" i="8"/>
  <c r="F84" i="8"/>
  <c r="F95" i="8"/>
  <c r="E25" i="9"/>
  <c r="E22" i="9" s="1"/>
  <c r="J25" i="9"/>
  <c r="J22" i="9" s="1"/>
  <c r="J64" i="9" s="1"/>
  <c r="F43" i="9"/>
  <c r="F55" i="9"/>
  <c r="F59" i="9"/>
  <c r="F79" i="9"/>
  <c r="F91" i="9"/>
  <c r="F32" i="10"/>
  <c r="F51" i="10"/>
  <c r="F59" i="10"/>
  <c r="F60" i="10"/>
  <c r="F69" i="10"/>
  <c r="F72" i="10"/>
  <c r="F75" i="10"/>
  <c r="F83" i="10"/>
  <c r="F87" i="10"/>
  <c r="F26" i="9"/>
  <c r="F25" i="9" s="1"/>
  <c r="F42" i="9"/>
  <c r="F39" i="9" s="1"/>
  <c r="F69" i="9"/>
  <c r="F72" i="9"/>
  <c r="F75" i="9"/>
  <c r="F83" i="9"/>
  <c r="F23" i="10"/>
  <c r="H25" i="10"/>
  <c r="H22" i="10" s="1"/>
  <c r="F54" i="10"/>
  <c r="G68" i="10"/>
  <c r="I66" i="10"/>
  <c r="J22" i="10"/>
  <c r="J64" i="10" s="1"/>
  <c r="G77" i="10"/>
  <c r="G86" i="10"/>
  <c r="G25" i="10"/>
  <c r="G22" i="10" s="1"/>
  <c r="G39" i="10"/>
  <c r="G38" i="10" s="1"/>
  <c r="G77" i="9"/>
  <c r="G86" i="9"/>
  <c r="E22" i="8"/>
  <c r="F86" i="8"/>
  <c r="I64" i="8"/>
  <c r="F77" i="8"/>
  <c r="G77" i="8"/>
  <c r="H77" i="8"/>
  <c r="G86" i="8"/>
  <c r="G25" i="8"/>
  <c r="G22" i="8" s="1"/>
  <c r="G39" i="8"/>
  <c r="G38" i="8" s="1"/>
  <c r="F56" i="7"/>
  <c r="F86" i="7"/>
  <c r="F69" i="7"/>
  <c r="H77" i="7"/>
  <c r="G86" i="7"/>
  <c r="F40" i="7"/>
  <c r="F39" i="7" s="1"/>
  <c r="G25" i="7"/>
  <c r="G22" i="7" s="1"/>
  <c r="G56" i="7"/>
  <c r="J77" i="7"/>
  <c r="F69" i="6"/>
  <c r="H77" i="6"/>
  <c r="G86" i="6"/>
  <c r="I77" i="6"/>
  <c r="H86" i="6"/>
  <c r="G25" i="6"/>
  <c r="G22" i="6" s="1"/>
  <c r="H68" i="6"/>
  <c r="H25" i="6"/>
  <c r="H22" i="6" s="1"/>
  <c r="I68" i="6"/>
  <c r="H39" i="6"/>
  <c r="H38" i="6" s="1"/>
  <c r="F56" i="10" l="1"/>
  <c r="F77" i="10"/>
  <c r="G66" i="10"/>
  <c r="H66" i="10"/>
  <c r="I64" i="10"/>
  <c r="I105" i="10" s="1"/>
  <c r="I64" i="9"/>
  <c r="I105" i="9" s="1"/>
  <c r="F56" i="9"/>
  <c r="G64" i="9"/>
  <c r="G65" i="9" s="1"/>
  <c r="J64" i="8"/>
  <c r="J65" i="8" s="1"/>
  <c r="F56" i="8"/>
  <c r="G66" i="8"/>
  <c r="F68" i="8"/>
  <c r="E66" i="7"/>
  <c r="G66" i="6"/>
  <c r="G105" i="6" s="1"/>
  <c r="E66" i="6"/>
  <c r="E65" i="6" s="1"/>
  <c r="E64" i="6"/>
  <c r="F38" i="10"/>
  <c r="H64" i="7"/>
  <c r="H64" i="8"/>
  <c r="F25" i="8"/>
  <c r="F22" i="8" s="1"/>
  <c r="J66" i="8"/>
  <c r="J66" i="9"/>
  <c r="J65" i="9" s="1"/>
  <c r="J65" i="6"/>
  <c r="E64" i="9"/>
  <c r="E105" i="9" s="1"/>
  <c r="J64" i="6"/>
  <c r="H64" i="10"/>
  <c r="H65" i="10" s="1"/>
  <c r="I65" i="10"/>
  <c r="F68" i="10"/>
  <c r="F25" i="10"/>
  <c r="F86" i="10"/>
  <c r="H64" i="9"/>
  <c r="J105" i="9"/>
  <c r="F77" i="9"/>
  <c r="F22" i="9"/>
  <c r="H66" i="8"/>
  <c r="H105" i="8" s="1"/>
  <c r="G66" i="7"/>
  <c r="F77" i="7"/>
  <c r="J64" i="7"/>
  <c r="F25" i="7"/>
  <c r="F22" i="7" s="1"/>
  <c r="H66" i="7"/>
  <c r="F38" i="7"/>
  <c r="F22" i="6"/>
  <c r="F39" i="6"/>
  <c r="F38" i="6" s="1"/>
  <c r="G64" i="6"/>
  <c r="F22" i="10"/>
  <c r="F64" i="10" s="1"/>
  <c r="F38" i="8"/>
  <c r="F64" i="8" s="1"/>
  <c r="G66" i="9"/>
  <c r="F38" i="9"/>
  <c r="F64" i="9" s="1"/>
  <c r="H66" i="9"/>
  <c r="F68" i="6"/>
  <c r="E64" i="8"/>
  <c r="E105" i="8" s="1"/>
  <c r="F68" i="9"/>
  <c r="F66" i="9" s="1"/>
  <c r="F77" i="6"/>
  <c r="E64" i="7"/>
  <c r="E65" i="7" s="1"/>
  <c r="I64" i="7"/>
  <c r="F68" i="7"/>
  <c r="F66" i="8"/>
  <c r="H64" i="6"/>
  <c r="J66" i="7"/>
  <c r="J65" i="7" s="1"/>
  <c r="J65" i="10"/>
  <c r="J105" i="10"/>
  <c r="E65" i="10"/>
  <c r="E105" i="10"/>
  <c r="H105" i="10"/>
  <c r="G64" i="10"/>
  <c r="G105" i="9"/>
  <c r="I65" i="9"/>
  <c r="I105" i="8"/>
  <c r="I65" i="8"/>
  <c r="G64" i="8"/>
  <c r="E65" i="8"/>
  <c r="G64" i="7"/>
  <c r="I66" i="6"/>
  <c r="I105" i="6" s="1"/>
  <c r="H66" i="6"/>
  <c r="J105" i="6"/>
  <c r="K25" i="6"/>
  <c r="K22" i="6" s="1"/>
  <c r="L25" i="6"/>
  <c r="L22" i="6" s="1"/>
  <c r="M25" i="6"/>
  <c r="M22" i="6" s="1"/>
  <c r="K38" i="6"/>
  <c r="L38" i="6"/>
  <c r="M38" i="6"/>
  <c r="K56" i="6"/>
  <c r="L56" i="6"/>
  <c r="M56" i="6"/>
  <c r="K69" i="6"/>
  <c r="K68" i="6" s="1"/>
  <c r="L69" i="6"/>
  <c r="L68" i="6" s="1"/>
  <c r="M69" i="6"/>
  <c r="M68" i="6" s="1"/>
  <c r="K70" i="6"/>
  <c r="L70" i="6"/>
  <c r="M70" i="6"/>
  <c r="K71" i="6"/>
  <c r="L71" i="6"/>
  <c r="M71" i="6"/>
  <c r="K72" i="6"/>
  <c r="L72" i="6"/>
  <c r="M72" i="6"/>
  <c r="K73" i="6"/>
  <c r="L73" i="6"/>
  <c r="M73" i="6"/>
  <c r="K74" i="6"/>
  <c r="L74" i="6"/>
  <c r="M74" i="6"/>
  <c r="K75" i="6"/>
  <c r="L75" i="6"/>
  <c r="M75" i="6"/>
  <c r="K76" i="6"/>
  <c r="L76" i="6"/>
  <c r="M76" i="6"/>
  <c r="K77" i="6"/>
  <c r="L77" i="6"/>
  <c r="M77" i="6"/>
  <c r="K86" i="6"/>
  <c r="L86" i="6"/>
  <c r="M86" i="6"/>
  <c r="J105" i="8" l="1"/>
  <c r="H65" i="7"/>
  <c r="F66" i="7"/>
  <c r="F64" i="7"/>
  <c r="H65" i="6"/>
  <c r="E105" i="6"/>
  <c r="G65" i="6"/>
  <c r="F65" i="7"/>
  <c r="E65" i="9"/>
  <c r="I65" i="6"/>
  <c r="H105" i="6"/>
  <c r="F64" i="6"/>
  <c r="F66" i="10"/>
  <c r="F105" i="10" s="1"/>
  <c r="H65" i="9"/>
  <c r="H65" i="8"/>
  <c r="H105" i="7"/>
  <c r="F105" i="7"/>
  <c r="I65" i="7"/>
  <c r="I105" i="7"/>
  <c r="M66" i="6"/>
  <c r="E105" i="7"/>
  <c r="M64" i="6"/>
  <c r="M65" i="6" s="1"/>
  <c r="H105" i="9"/>
  <c r="J105" i="7"/>
  <c r="K66" i="6"/>
  <c r="L66" i="6"/>
  <c r="L64" i="6"/>
  <c r="K64" i="6"/>
  <c r="F66" i="6"/>
  <c r="F105" i="6" s="1"/>
  <c r="G65" i="10"/>
  <c r="G105" i="10"/>
  <c r="F65" i="9"/>
  <c r="F105" i="9"/>
  <c r="G65" i="8"/>
  <c r="G105" i="8"/>
  <c r="F65" i="8"/>
  <c r="F105" i="8"/>
  <c r="G65" i="7"/>
  <c r="G105" i="7"/>
  <c r="L65" i="6"/>
  <c r="K65" i="6"/>
  <c r="F65" i="6" l="1"/>
  <c r="B65" i="6" s="1"/>
  <c r="F65" i="10"/>
  <c r="B65" i="8"/>
  <c r="B65" i="9"/>
  <c r="B105" i="9"/>
  <c r="B105" i="8"/>
  <c r="B65" i="7"/>
  <c r="B105" i="7"/>
  <c r="B105" i="6"/>
  <c r="K25" i="7"/>
  <c r="K22" i="7" s="1"/>
  <c r="K64" i="7" s="1"/>
  <c r="L25" i="7"/>
  <c r="L22" i="7" s="1"/>
  <c r="M25" i="7"/>
  <c r="M22" i="7" s="1"/>
  <c r="K38" i="7"/>
  <c r="L38" i="7"/>
  <c r="M38" i="7"/>
  <c r="K56" i="7"/>
  <c r="L56" i="7"/>
  <c r="M56" i="7"/>
  <c r="K69" i="7"/>
  <c r="K68" i="7" s="1"/>
  <c r="L69" i="7"/>
  <c r="L68" i="7" s="1"/>
  <c r="M69" i="7"/>
  <c r="M68" i="7" s="1"/>
  <c r="M66" i="7" s="1"/>
  <c r="K70" i="7"/>
  <c r="L70" i="7"/>
  <c r="M70" i="7"/>
  <c r="K71" i="7"/>
  <c r="L71" i="7"/>
  <c r="M71" i="7"/>
  <c r="K72" i="7"/>
  <c r="L72" i="7"/>
  <c r="M72" i="7"/>
  <c r="K73" i="7"/>
  <c r="L73" i="7"/>
  <c r="M73" i="7"/>
  <c r="K74" i="7"/>
  <c r="L74" i="7"/>
  <c r="M74" i="7"/>
  <c r="K75" i="7"/>
  <c r="L75" i="7"/>
  <c r="M75" i="7"/>
  <c r="K76" i="7"/>
  <c r="L76" i="7"/>
  <c r="M76" i="7"/>
  <c r="K77" i="7"/>
  <c r="L77" i="7"/>
  <c r="M77" i="7"/>
  <c r="K86" i="7"/>
  <c r="L86" i="7"/>
  <c r="M86" i="7"/>
  <c r="B65" i="10" l="1"/>
  <c r="B105" i="10"/>
  <c r="L66" i="7"/>
  <c r="K66" i="7"/>
  <c r="M64" i="7"/>
  <c r="L64" i="7"/>
  <c r="M65" i="7"/>
  <c r="L65" i="7"/>
  <c r="K65" i="7"/>
  <c r="M86" i="10"/>
  <c r="L86" i="10"/>
  <c r="K86" i="10"/>
  <c r="M77" i="10"/>
  <c r="L77" i="10"/>
  <c r="K77" i="10"/>
  <c r="M76" i="10"/>
  <c r="L76" i="10"/>
  <c r="K76" i="10"/>
  <c r="M75" i="10"/>
  <c r="L75" i="10"/>
  <c r="K75" i="10"/>
  <c r="M74" i="10"/>
  <c r="L74" i="10"/>
  <c r="K74" i="10"/>
  <c r="M73" i="10"/>
  <c r="L73" i="10"/>
  <c r="K73" i="10"/>
  <c r="M72" i="10"/>
  <c r="L72" i="10"/>
  <c r="K72" i="10"/>
  <c r="M71" i="10"/>
  <c r="L71" i="10"/>
  <c r="K71" i="10"/>
  <c r="M70" i="10"/>
  <c r="L70" i="10"/>
  <c r="K70" i="10"/>
  <c r="M69" i="10"/>
  <c r="L69" i="10"/>
  <c r="L68" i="10" s="1"/>
  <c r="K69" i="10"/>
  <c r="K68" i="10" s="1"/>
  <c r="M68" i="10"/>
  <c r="M56" i="10"/>
  <c r="L56" i="10"/>
  <c r="K56" i="10"/>
  <c r="M38" i="10"/>
  <c r="L38" i="10"/>
  <c r="K38" i="10"/>
  <c r="M25" i="10"/>
  <c r="L25" i="10"/>
  <c r="L22" i="10" s="1"/>
  <c r="K25" i="10"/>
  <c r="K22" i="10" s="1"/>
  <c r="K64" i="10" s="1"/>
  <c r="M22" i="10"/>
  <c r="M64" i="10" s="1"/>
  <c r="M86" i="9"/>
  <c r="L86" i="9"/>
  <c r="K86" i="9"/>
  <c r="M77" i="9"/>
  <c r="L77" i="9"/>
  <c r="K77" i="9"/>
  <c r="M76" i="9"/>
  <c r="L76" i="9"/>
  <c r="K76" i="9"/>
  <c r="M75" i="9"/>
  <c r="L75" i="9"/>
  <c r="K75" i="9"/>
  <c r="M74" i="9"/>
  <c r="L74" i="9"/>
  <c r="K74" i="9"/>
  <c r="M73" i="9"/>
  <c r="L73" i="9"/>
  <c r="K73" i="9"/>
  <c r="M72" i="9"/>
  <c r="L72" i="9"/>
  <c r="K72" i="9"/>
  <c r="M71" i="9"/>
  <c r="L71" i="9"/>
  <c r="K71" i="9"/>
  <c r="M70" i="9"/>
  <c r="L70" i="9"/>
  <c r="K70" i="9"/>
  <c r="M69" i="9"/>
  <c r="L69" i="9"/>
  <c r="L68" i="9" s="1"/>
  <c r="K69" i="9"/>
  <c r="K68" i="9" s="1"/>
  <c r="M68" i="9"/>
  <c r="M56" i="9"/>
  <c r="L56" i="9"/>
  <c r="K56" i="9"/>
  <c r="M38" i="9"/>
  <c r="L38" i="9"/>
  <c r="K38" i="9"/>
  <c r="M25" i="9"/>
  <c r="M22" i="9" s="1"/>
  <c r="L25" i="9"/>
  <c r="K25" i="9"/>
  <c r="K22" i="9" s="1"/>
  <c r="L22" i="9"/>
  <c r="M86" i="8"/>
  <c r="L86" i="8"/>
  <c r="K86" i="8"/>
  <c r="M77" i="8"/>
  <c r="L77" i="8"/>
  <c r="K77" i="8"/>
  <c r="M76" i="8"/>
  <c r="L76" i="8"/>
  <c r="K76" i="8"/>
  <c r="M75" i="8"/>
  <c r="L75" i="8"/>
  <c r="K75" i="8"/>
  <c r="M74" i="8"/>
  <c r="L74" i="8"/>
  <c r="K74" i="8"/>
  <c r="M73" i="8"/>
  <c r="L73" i="8"/>
  <c r="K73" i="8"/>
  <c r="M72" i="8"/>
  <c r="L72" i="8"/>
  <c r="K72" i="8"/>
  <c r="M71" i="8"/>
  <c r="L71" i="8"/>
  <c r="K71" i="8"/>
  <c r="M70" i="8"/>
  <c r="L70" i="8"/>
  <c r="K70" i="8"/>
  <c r="M69" i="8"/>
  <c r="M68" i="8" s="1"/>
  <c r="M66" i="8" s="1"/>
  <c r="L69" i="8"/>
  <c r="L68" i="8" s="1"/>
  <c r="K69" i="8"/>
  <c r="K68" i="8"/>
  <c r="K66" i="8" s="1"/>
  <c r="M56" i="8"/>
  <c r="L56" i="8"/>
  <c r="K56" i="8"/>
  <c r="M38" i="8"/>
  <c r="L38" i="8"/>
  <c r="K38" i="8"/>
  <c r="M25" i="8"/>
  <c r="L25" i="8"/>
  <c r="K25" i="8"/>
  <c r="K22" i="8" s="1"/>
  <c r="K64" i="8" s="1"/>
  <c r="M22" i="8"/>
  <c r="M64" i="8" s="1"/>
  <c r="L22" i="8"/>
  <c r="M66" i="10" l="1"/>
  <c r="K66" i="10"/>
  <c r="K66" i="9"/>
  <c r="L66" i="10"/>
  <c r="M65" i="10"/>
  <c r="K64" i="9"/>
  <c r="M65" i="8"/>
  <c r="L64" i="9"/>
  <c r="L65" i="9" s="1"/>
  <c r="L66" i="8"/>
  <c r="L66" i="9"/>
  <c r="L64" i="10"/>
  <c r="K65" i="10"/>
  <c r="K65" i="9"/>
  <c r="M64" i="9"/>
  <c r="M66" i="9"/>
  <c r="K65" i="8"/>
  <c r="L64" i="8"/>
  <c r="L65" i="8" s="1"/>
  <c r="M65" i="9" l="1"/>
  <c r="L6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0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0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1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1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2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2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3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3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4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4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<sst xmlns="http://schemas.openxmlformats.org/spreadsheetml/2006/main" count="959" uniqueCount="175">
  <si>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</si>
  <si>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</si>
  <si>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</si>
  <si>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</si>
  <si>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</si>
  <si>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</si>
  <si>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</si>
  <si>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</si>
  <si>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 xml:space="preserve">                                      ОТЧЕТНИ ДАННИ ЗА:</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</si>
  <si>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</si>
  <si>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</si>
  <si>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</si>
  <si>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</si>
  <si>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</si>
  <si>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(а)</t>
  </si>
  <si>
    <t>(1)</t>
  </si>
  <si>
    <t>(2)</t>
  </si>
  <si>
    <t>(3)</t>
  </si>
  <si>
    <t>(4)</t>
  </si>
  <si>
    <t>(5)</t>
  </si>
  <si>
    <t>(6)</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</si>
  <si>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</si>
  <si>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</si>
  <si>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</si>
  <si>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</si>
  <si>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</si>
  <si>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</si>
  <si>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</si>
  <si>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</si>
  <si>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</si>
  <si>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</si>
  <si>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</si>
  <si>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</si>
  <si>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</si>
  <si>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</si>
  <si>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</si>
  <si>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</si>
  <si>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</si>
  <si>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</si>
  <si>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</si>
  <si>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</si>
  <si>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</si>
  <si>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</si>
  <si>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</si>
  <si>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</si>
  <si>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</si>
  <si>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</si>
  <si>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</si>
  <si>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</si>
  <si>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</si>
  <si>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</si>
  <si>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</si>
  <si>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</si>
  <si>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</si>
  <si>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</si>
  <si>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</si>
  <si>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</si>
  <si>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</si>
  <si>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</si>
  <si>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</si>
  <si>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</si>
  <si>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</si>
  <si>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</si>
  <si>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</si>
  <si>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</si>
  <si>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</si>
  <si>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</si>
  <si>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</si>
  <si>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</si>
  <si>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</si>
  <si>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</si>
  <si>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</si>
  <si>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</si>
  <si>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</si>
  <si>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</si>
  <si>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</si>
  <si>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</si>
  <si>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</si>
  <si>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</si>
  <si>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</si>
  <si>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</si>
  <si>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</si>
  <si>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</si>
  <si>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</si>
  <si>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</si>
  <si>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</si>
  <si>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</si>
  <si>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</si>
  <si>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</si>
  <si>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</si>
  <si>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</si>
  <si>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</si>
  <si>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</si>
  <si>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</si>
  <si>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</si>
  <si>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</si>
  <si>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</si>
  <si>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</si>
  <si>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</si>
  <si>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</si>
  <si>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</si>
  <si>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</si>
  <si>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</si>
  <si>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</si>
  <si>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</si>
  <si>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</si>
  <si>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</si>
  <si>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</si>
  <si>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</si>
  <si>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</si>
  <si>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</si>
  <si>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</si>
  <si>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</si>
  <si>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</si>
  <si>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</si>
  <si>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</si>
  <si>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</si>
  <si>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</si>
  <si>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</si>
  <si>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</si>
  <si>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</si>
  <si>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</si>
  <si>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</si>
  <si>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</si>
  <si>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</si>
  <si>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</si>
  <si>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</si>
  <si>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</si>
  <si>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</si>
  <si>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</si>
  <si>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</si>
  <si>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</si>
  <si>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</si>
  <si>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</si>
  <si>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</si>
  <si>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</si>
  <si>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</si>
  <si>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</si>
  <si>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</si>
  <si>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</si>
  <si>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</si>
  <si>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</si>
  <si>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</si>
  <si>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</si>
  <si>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</si>
  <si>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</si>
  <si>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</si>
  <si>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</si>
  <si>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</si>
  <si>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</si>
  <si>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</si>
  <si>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</si>
  <si>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</si>
  <si>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</si>
  <si>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</si>
  <si>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(e-mail)</t>
  </si>
  <si>
    <t xml:space="preserve">(служебни телефони) </t>
  </si>
  <si>
    <t>(дата)</t>
  </si>
  <si>
    <t>ИЗГОТВИЛ:</t>
  </si>
  <si>
    <t>ГЛ. СЧЕТОВОДИТЕЛ:</t>
  </si>
  <si>
    <t>РЪКОВОДИТЕЛ:</t>
  </si>
  <si>
    <t>ОТЧЕТ</t>
  </si>
  <si>
    <t>(код 4)</t>
  </si>
  <si>
    <t>(код 5)</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</si>
  <si>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</si>
  <si>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</si>
  <si>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</si>
  <si>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</si>
  <si>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</si>
  <si>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 от ЕБК, които се включват в съответния показател</t>
  </si>
  <si>
    <t>§§ 1 - 8</t>
  </si>
  <si>
    <t>§§ 43 - 45</t>
  </si>
  <si>
    <t>§ 49</t>
  </si>
  <si>
    <t>Годишен         уточнен план                           2025 г.</t>
  </si>
  <si>
    <t>ОТЧЕТ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</si>
</sst>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ë_â_-;\-* #,##0.00\ _ë_â_-;_-* &quot;-&quot;??\ _ë_â_-;_-@_-"/>
    <numFmt numFmtId="165" formatCode="0.0"/>
    <numFmt numFmtId="166" formatCode="dd\.m\.yyyy\ &quot;г.&quot;;@"/>
    <numFmt numFmtId="167" formatCode="#,##0;[Red]\(#,##0\)"/>
    <numFmt numFmtId="168" formatCode="000&quot; &quot;000&quot; &quot;000"/>
  </numFmts>
  <fonts count="47">
    <font>
      <sz val="11"/>
      <color theme="1"/>
      <name val="Calibri"/>
      <family val="2"/>
      <charset val="204"/>
      <scheme val="minor"/>
    </font>
    <font>
      <sz val="11"/>
      <color theme="1"/>
      <name val="Calibri"/>
      <family val="2"/>
      <charset val="204"/>
      <scheme val="minor"/>
    </font>
    <font>
      <sz val="10"/>
      <name val="Hebar"/>
      <charset val="204"/>
    </font>
    <font>
      <sz val="12"/>
      <name val="Times New Roman CYR"/>
      <family val="1"/>
      <charset val="204"/>
    </font>
    <font>
      <i/>
      <sz val="12"/>
      <name val="Times New Roman Cyr"/>
      <family val="1"/>
      <charset val="204"/>
    </font>
    <font>
      <b/>
      <sz val="12"/>
      <name val="Times New Roman CYR"/>
      <charset val="204"/>
    </font>
    <font>
      <sz val="10"/>
      <name val="Arial"/>
      <family val="2"/>
      <charset val="204"/>
    </font>
    <font>
      <sz val="12"/>
      <name val="Times New Roman"/>
      <family val="1"/>
      <charset val="204"/>
    </font>
    <font>
      <b/>
      <sz val="16"/>
      <name val="Times New Roman"/>
      <family val="1"/>
      <charset val="204"/>
    </font>
    <font>
      <sz val="10"/>
      <name val="Times New Roman"/>
      <family val="1"/>
      <charset val="204"/>
    </font>
    <font>
      <b/>
      <sz val="14"/>
      <name val="Times New Roman"/>
      <family val="1"/>
      <charset val="204"/>
    </font>
    <font>
      <b/>
      <sz val="12"/>
      <name val="Times New Roman"/>
      <family val="1"/>
      <charset val="204"/>
    </font>
    <font>
      <i/>
      <sz val="12"/>
      <name val="Times New Roman"/>
      <family val="1"/>
      <charset val="204"/>
    </font>
    <font>
      <b/>
      <i/>
      <sz val="12"/>
      <color indexed="18"/>
      <name val="Times New Roman Bold"/>
    </font>
    <font>
      <sz val="10"/>
      <color indexed="81"/>
      <name val="Times New Roman"/>
      <family val="1"/>
      <charset val="204"/>
    </font>
    <font>
      <b/>
      <sz val="10"/>
      <name val="Times New Roman"/>
      <family val="1"/>
      <charset val="204"/>
    </font>
    <font>
      <b/>
      <sz val="11"/>
      <name val="Times New Roman"/>
      <family val="1"/>
      <charset val="204"/>
    </font>
    <font>
      <sz val="12"/>
      <color indexed="10"/>
      <name val="Times New Roman"/>
      <family val="1"/>
      <charset val="204"/>
    </font>
    <font>
      <sz val="11"/>
      <name val="Times New Roman"/>
      <family val="1"/>
      <charset val="204"/>
    </font>
    <font>
      <b/>
      <sz val="13"/>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i/>
      <sz val="11"/>
      <name val="Times New Roman"/>
      <family val="1"/>
      <charset val="204"/>
    </font>
    <font>
      <b/>
      <i/>
      <sz val="12"/>
      <name val="Times New Roman"/>
      <family val="1"/>
      <charset val="204"/>
    </font>
    <font>
      <b/>
      <i/>
      <sz val="10"/>
      <name val="Times New Roman"/>
      <family val="1"/>
      <charset val="204"/>
    </font>
    <font>
      <b/>
      <i/>
      <sz val="10"/>
      <color indexed="10"/>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u/>
      <sz val="11"/>
      <color theme="10"/>
      <name val="Calibri"/>
      <family val="2"/>
      <charset val="204"/>
      <scheme val="minor"/>
    </font>
    <font>
      <sz val="11"/>
      <color theme="1"/>
      <name val="Arial"/>
      <family val="2"/>
      <charset val="204"/>
    </font>
    <font>
      <b/>
      <sz val="12"/>
      <color rgb="FF000099"/>
      <name val="Times New Roman CYR"/>
      <charset val="204"/>
    </font>
    <font>
      <b/>
      <sz val="12"/>
      <color rgb="FF800000"/>
      <name val="Times New Roman CYR"/>
      <charset val="204"/>
    </font>
    <font>
      <sz val="12"/>
      <color rgb="FF660066"/>
      <name val="Times New Roman CYR"/>
      <charset val="204"/>
    </font>
    <font>
      <sz val="12"/>
      <color rgb="FF800000"/>
      <name val="Times New Roman CYR"/>
      <charset val="204"/>
    </font>
    <font>
      <b/>
      <i/>
      <sz val="14"/>
      <color rgb="FF800000"/>
      <name val="Times New Roman bold"/>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i/>
      <sz val="14"/>
      <color rgb="FF000099"/>
      <name val="Times New Roman Cyr"/>
      <charset val="204"/>
    </font>
    <font>
      <b/>
      <u/>
      <sz val="12"/>
      <color rgb="FF000099"/>
      <name val="Times New Roman CYR"/>
      <charset val="204"/>
    </font>
    <font>
      <b/>
      <i/>
      <sz val="13"/>
      <color rgb="FF000099"/>
      <name val="Times New Roman Cyr"/>
      <charset val="204"/>
    </font>
    <font>
      <b/>
      <i/>
      <sz val="14"/>
      <color rgb="FF000099"/>
      <name val="Times New Roman"/>
      <family val="1"/>
      <charset val="204"/>
    </font>
    <font>
      <sz val="10"/>
      <color indexed="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0FDCF"/>
        <bgColor indexed="64"/>
      </patternFill>
    </fill>
    <fill>
      <patternFill patternType="solid">
        <fgColor rgb="FFE2F9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F2F0F6"/>
        <bgColor indexed="64"/>
      </patternFill>
    </fill>
    <fill>
      <patternFill patternType="solid">
        <fgColor rgb="FFFF0000"/>
        <bgColor indexed="64"/>
      </patternFill>
    </fill>
    <fill>
      <patternFill patternType="solid">
        <fgColor rgb="FF000099"/>
        <bgColor indexed="64"/>
      </patternFill>
    </fill>
    <fill>
      <patternFill patternType="solid">
        <fgColor rgb="FFF1FFE1"/>
        <bgColor indexed="64"/>
      </patternFill>
    </fill>
    <fill>
      <patternFill patternType="solid">
        <fgColor indexed="47"/>
        <bgColor indexed="64"/>
      </patternFill>
    </fill>
  </fills>
  <borders count="117">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double">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10">
    <xf numFmtId="0" fontId="0" fillId="0" borderId="0"/>
    <xf numFmtId="0" fontId="2" fillId="0" borderId="0"/>
    <xf numFmtId="0" fontId="31" fillId="0" borderId="0" applyNumberFormat="0" applyFill="0" applyBorder="0" applyAlignment="0" applyProtection="0"/>
    <xf numFmtId="0" fontId="6" fillId="0" borderId="0"/>
    <xf numFmtId="0" fontId="6" fillId="0" borderId="0"/>
    <xf numFmtId="0" fontId="32" fillId="0" borderId="0"/>
    <xf numFmtId="0" fontId="1" fillId="0" borderId="0"/>
    <xf numFmtId="0" fontId="6" fillId="0" borderId="0"/>
    <xf numFmtId="0" fontId="6" fillId="0" borderId="0"/>
    <xf numFmtId="164" fontId="2" fillId="0" borderId="0" applyFont="0" applyFill="0" applyBorder="0" applyAlignment="0" applyProtection="0"/>
  </cellStyleXfs>
  <cellXfs count="490">
    <xf numFmtId="0" fontId="0" fillId="0" borderId="0" xfId="0"/>
    <xf numFmtId="0" fontId="45" fillId="3" borderId="0" xfId="0" applyFont="1" applyFill="1" applyBorder="1" applyAlignment="1" applyProtection="1">
      <alignment horizontal="right"/>
    </xf>
    <xf numFmtId="0" fontId="11" fillId="3" borderId="0" xfId="0" quotePrefix="1" applyFont="1" applyFill="1" applyAlignment="1" applyProtection="1">
      <alignment horizontal="left"/>
    </xf>
    <xf numFmtId="0" fontId="11" fillId="3" borderId="0" xfId="0" applyFont="1" applyFill="1" applyAlignment="1" applyProtection="1">
      <alignment horizontal="left"/>
    </xf>
    <xf numFmtId="0" fontId="8" fillId="3" borderId="0" xfId="0" quotePrefix="1" applyFont="1" applyFill="1" applyBorder="1" applyAlignment="1" applyProtection="1">
      <alignment horizontal="left"/>
    </xf>
    <xf numFmtId="0" fontId="10" fillId="11" borderId="87" xfId="0" quotePrefix="1" applyFont="1" applyFill="1" applyBorder="1" applyAlignment="1" applyProtection="1">
      <alignment horizontal="left"/>
    </xf>
    <xf numFmtId="0" fontId="8" fillId="11" borderId="85" xfId="0" quotePrefix="1" applyFont="1" applyFill="1" applyBorder="1" applyAlignment="1" applyProtection="1">
      <alignment horizontal="left"/>
    </xf>
    <xf numFmtId="0" fontId="15" fillId="11" borderId="85" xfId="0" applyFont="1" applyFill="1" applyBorder="1" applyProtection="1"/>
    <xf numFmtId="0" fontId="15" fillId="11" borderId="86" xfId="0" applyFont="1" applyFill="1" applyBorder="1" applyProtection="1"/>
    <xf numFmtId="0" fontId="15" fillId="3" borderId="0" xfId="0" applyFont="1" applyFill="1" applyBorder="1" applyProtection="1"/>
    <xf numFmtId="0" fontId="10" fillId="3" borderId="0" xfId="0" applyFont="1" applyFill="1" applyProtection="1"/>
    <xf numFmtId="0" fontId="7" fillId="7" borderId="5" xfId="0" applyFont="1" applyFill="1" applyBorder="1" applyAlignment="1" applyProtection="1">
      <alignment horizontal="center" vertical="center"/>
    </xf>
    <xf numFmtId="0" fontId="11" fillId="3" borderId="0" xfId="0" applyFont="1" applyFill="1" applyAlignment="1" applyProtection="1">
      <alignment horizontal="right"/>
    </xf>
    <xf numFmtId="0" fontId="7" fillId="3" borderId="0" xfId="0" applyFont="1" applyFill="1" applyAlignment="1" applyProtection="1">
      <alignment horizontal="center" vertical="center"/>
    </xf>
    <xf numFmtId="0" fontId="15" fillId="3" borderId="0" xfId="0" applyFont="1" applyFill="1" applyAlignment="1" applyProtection="1">
      <alignment horizontal="right"/>
    </xf>
    <xf numFmtId="0" fontId="16" fillId="6" borderId="5" xfId="0" applyFont="1" applyFill="1" applyBorder="1" applyAlignment="1" applyProtection="1">
      <alignment horizontal="center" vertical="center"/>
    </xf>
    <xf numFmtId="0" fontId="11" fillId="3" borderId="0" xfId="0" applyFont="1" applyFill="1" applyAlignment="1" applyProtection="1">
      <alignment horizontal="right" vertical="center"/>
    </xf>
    <xf numFmtId="0" fontId="15" fillId="3" borderId="0" xfId="0" quotePrefix="1" applyFont="1" applyFill="1" applyAlignment="1" applyProtection="1">
      <alignment horizontal="left"/>
    </xf>
    <xf numFmtId="0" fontId="15" fillId="3" borderId="0" xfId="0" applyFont="1" applyFill="1" applyProtection="1"/>
    <xf numFmtId="3" fontId="36" fillId="7" borderId="5" xfId="3" applyNumberFormat="1" applyFont="1" applyFill="1" applyBorder="1" applyAlignment="1" applyProtection="1">
      <alignment horizontal="right" vertical="center"/>
    </xf>
    <xf numFmtId="164" fontId="7" fillId="3" borderId="64" xfId="9" applyFont="1" applyFill="1" applyBorder="1" applyAlignment="1" applyProtection="1">
      <alignment horizontal="left"/>
    </xf>
    <xf numFmtId="3" fontId="35" fillId="9" borderId="47" xfId="3" applyNumberFormat="1" applyFont="1" applyFill="1" applyBorder="1" applyAlignment="1" applyProtection="1">
      <alignment vertical="center"/>
    </xf>
    <xf numFmtId="0" fontId="38" fillId="14" borderId="20" xfId="7" applyFont="1" applyFill="1" applyBorder="1" applyAlignment="1" applyProtection="1">
      <alignment horizontal="center"/>
    </xf>
    <xf numFmtId="0" fontId="3" fillId="3" borderId="0" xfId="3" applyFont="1" applyFill="1" applyBorder="1" applyAlignment="1" applyProtection="1">
      <alignment horizontal="left" vertical="center"/>
    </xf>
    <xf numFmtId="0" fontId="3" fillId="3" borderId="0" xfId="3" applyFont="1" applyFill="1" applyBorder="1" applyAlignment="1" applyProtection="1">
      <alignment horizontal="right" vertical="center"/>
    </xf>
    <xf numFmtId="0" fontId="5" fillId="3" borderId="0" xfId="3" applyFont="1" applyFill="1" applyAlignment="1" applyProtection="1">
      <alignment horizontal="left" vertical="center"/>
    </xf>
    <xf numFmtId="0" fontId="3" fillId="3" borderId="0" xfId="3" quotePrefix="1" applyFont="1" applyFill="1" applyAlignment="1" applyProtection="1">
      <alignment vertical="center"/>
    </xf>
    <xf numFmtId="0" fontId="5" fillId="3" borderId="0" xfId="3" quotePrefix="1" applyFont="1" applyFill="1" applyAlignment="1" applyProtection="1">
      <alignment vertical="center"/>
    </xf>
    <xf numFmtId="0" fontId="12" fillId="6" borderId="28" xfId="3" applyFont="1" applyFill="1" applyBorder="1" applyAlignment="1" applyProtection="1">
      <alignment horizontal="left" vertical="center"/>
    </xf>
    <xf numFmtId="0" fontId="12" fillId="6" borderId="29" xfId="3" applyFont="1" applyFill="1" applyBorder="1" applyAlignment="1" applyProtection="1">
      <alignment horizontal="left" vertical="center"/>
    </xf>
    <xf numFmtId="0" fontId="43" fillId="7" borderId="5" xfId="3" applyFont="1" applyFill="1" applyBorder="1" applyAlignment="1" applyProtection="1">
      <alignment horizontal="center" vertical="center"/>
    </xf>
    <xf numFmtId="0" fontId="33" fillId="7" borderId="5" xfId="3" applyFont="1" applyFill="1" applyBorder="1" applyAlignment="1" applyProtection="1">
      <alignment horizontal="center" vertical="center"/>
    </xf>
    <xf numFmtId="0" fontId="3" fillId="3" borderId="0" xfId="3" applyFont="1" applyFill="1" applyAlignment="1" applyProtection="1">
      <alignment horizontal="left" vertical="center"/>
    </xf>
    <xf numFmtId="0" fontId="44" fillId="4" borderId="5" xfId="3" applyFont="1" applyFill="1" applyBorder="1" applyAlignment="1" applyProtection="1">
      <alignment horizontal="center" vertical="center"/>
    </xf>
    <xf numFmtId="166" fontId="37" fillId="15" borderId="5" xfId="3" applyNumberFormat="1" applyFont="1" applyFill="1" applyBorder="1" applyAlignment="1" applyProtection="1">
      <alignment horizontal="center" vertical="center"/>
    </xf>
    <xf numFmtId="0" fontId="3" fillId="3" borderId="0" xfId="3" applyFont="1" applyFill="1" applyAlignment="1" applyProtection="1">
      <alignment horizontal="right" vertical="center"/>
    </xf>
    <xf numFmtId="168" fontId="5" fillId="7" borderId="5" xfId="3" applyNumberFormat="1" applyFont="1" applyFill="1" applyBorder="1" applyAlignment="1" applyProtection="1">
      <alignment horizontal="center" vertical="center"/>
    </xf>
    <xf numFmtId="14" fontId="13" fillId="4" borderId="5" xfId="8" applyNumberFormat="1" applyFont="1" applyFill="1" applyBorder="1" applyAlignment="1" applyProtection="1">
      <alignment horizontal="center" vertical="center"/>
    </xf>
    <xf numFmtId="49" fontId="42" fillId="6" borderId="5" xfId="3" applyNumberFormat="1" applyFont="1" applyFill="1" applyBorder="1" applyAlignment="1" applyProtection="1">
      <alignment horizontal="center" vertical="center"/>
    </xf>
    <xf numFmtId="3" fontId="36" fillId="7" borderId="93" xfId="3" applyNumberFormat="1" applyFont="1" applyFill="1" applyBorder="1" applyAlignment="1" applyProtection="1">
      <alignment horizontal="right" vertical="center"/>
    </xf>
    <xf numFmtId="3" fontId="36" fillId="7" borderId="94" xfId="3" applyNumberFormat="1" applyFont="1" applyFill="1" applyBorder="1" applyAlignment="1" applyProtection="1">
      <alignment horizontal="right" vertical="center"/>
    </xf>
    <xf numFmtId="3" fontId="36" fillId="7" borderId="25" xfId="3" applyNumberFormat="1" applyFont="1" applyFill="1" applyBorder="1" applyAlignment="1" applyProtection="1">
      <alignment horizontal="right" vertical="center"/>
    </xf>
    <xf numFmtId="3" fontId="36" fillId="7" borderId="52" xfId="3" applyNumberFormat="1" applyFont="1" applyFill="1" applyBorder="1" applyAlignment="1" applyProtection="1">
      <alignment horizontal="right" vertical="center"/>
    </xf>
    <xf numFmtId="3" fontId="36" fillId="7" borderId="54" xfId="3" applyNumberFormat="1" applyFont="1" applyFill="1" applyBorder="1" applyAlignment="1" applyProtection="1">
      <alignment horizontal="right" vertical="center"/>
    </xf>
    <xf numFmtId="3" fontId="36" fillId="7" borderId="55" xfId="3" applyNumberFormat="1" applyFont="1" applyFill="1" applyBorder="1" applyAlignment="1" applyProtection="1">
      <alignment horizontal="right" vertical="center"/>
    </xf>
    <xf numFmtId="3" fontId="36" fillId="7" borderId="98" xfId="3" applyNumberFormat="1" applyFont="1" applyFill="1" applyBorder="1" applyAlignment="1" applyProtection="1">
      <alignment horizontal="right" vertical="center"/>
    </xf>
    <xf numFmtId="3" fontId="36" fillId="7" borderId="99" xfId="3" applyNumberFormat="1" applyFont="1" applyFill="1" applyBorder="1" applyAlignment="1" applyProtection="1">
      <alignment horizontal="right" vertical="center"/>
    </xf>
    <xf numFmtId="3" fontId="36" fillId="7" borderId="100" xfId="3" applyNumberFormat="1" applyFont="1" applyFill="1" applyBorder="1" applyAlignment="1" applyProtection="1">
      <alignment horizontal="right" vertical="center"/>
    </xf>
    <xf numFmtId="3" fontId="36" fillId="7" borderId="101" xfId="3" applyNumberFormat="1" applyFont="1" applyFill="1" applyBorder="1" applyAlignment="1" applyProtection="1">
      <alignment horizontal="right" vertical="center"/>
    </xf>
    <xf numFmtId="3" fontId="36" fillId="7" borderId="60" xfId="3" applyNumberFormat="1" applyFont="1" applyFill="1" applyBorder="1" applyAlignment="1" applyProtection="1">
      <alignment horizontal="right" vertical="center"/>
    </xf>
    <xf numFmtId="3" fontId="36" fillId="7" borderId="61" xfId="3" applyNumberFormat="1" applyFont="1" applyFill="1" applyBorder="1" applyAlignment="1" applyProtection="1">
      <alignment horizontal="right" vertical="center"/>
    </xf>
    <xf numFmtId="0" fontId="41" fillId="3" borderId="0" xfId="7" applyFont="1" applyFill="1" applyBorder="1" applyProtection="1"/>
    <xf numFmtId="0" fontId="44" fillId="4" borderId="5" xfId="3" applyNumberFormat="1" applyFont="1" applyFill="1" applyBorder="1" applyAlignment="1" applyProtection="1">
      <alignment horizontal="center" vertical="center"/>
    </xf>
    <xf numFmtId="0" fontId="7" fillId="3" borderId="0" xfId="0" applyFont="1" applyFill="1" applyBorder="1" applyProtection="1"/>
    <xf numFmtId="0" fontId="11" fillId="3" borderId="0" xfId="0" applyFont="1" applyFill="1" applyBorder="1" applyProtection="1"/>
    <xf numFmtId="0" fontId="11" fillId="3" borderId="0" xfId="0" applyFont="1" applyFill="1" applyBorder="1" applyAlignment="1" applyProtection="1">
      <alignment horizontal="right"/>
    </xf>
    <xf numFmtId="0" fontId="7" fillId="3" borderId="6" xfId="0" applyFont="1" applyFill="1" applyBorder="1" applyProtection="1"/>
    <xf numFmtId="0" fontId="11" fillId="3" borderId="6" xfId="0" applyFont="1" applyFill="1" applyBorder="1" applyProtection="1"/>
    <xf numFmtId="0" fontId="11" fillId="3" borderId="6" xfId="0" applyFont="1" applyFill="1" applyBorder="1" applyAlignment="1" applyProtection="1">
      <alignment horizontal="right"/>
    </xf>
    <xf numFmtId="0" fontId="11" fillId="3" borderId="3" xfId="0" quotePrefix="1" applyFont="1" applyFill="1" applyBorder="1" applyAlignment="1" applyProtection="1">
      <alignment horizontal="center"/>
    </xf>
    <xf numFmtId="0" fontId="11" fillId="3" borderId="2" xfId="0" quotePrefix="1" applyFont="1" applyFill="1" applyBorder="1" applyAlignment="1" applyProtection="1">
      <alignment horizontal="center"/>
    </xf>
    <xf numFmtId="0" fontId="12" fillId="6" borderId="27" xfId="0" applyFont="1" applyFill="1" applyBorder="1" applyAlignment="1" applyProtection="1">
      <alignment horizontal="left" vertical="center"/>
    </xf>
    <xf numFmtId="0" fontId="12" fillId="6" borderId="28" xfId="0" applyFont="1" applyFill="1" applyBorder="1" applyAlignment="1" applyProtection="1">
      <alignment horizontal="left" vertical="center"/>
    </xf>
    <xf numFmtId="0" fontId="10" fillId="3" borderId="15" xfId="0" quotePrefix="1" applyFont="1" applyFill="1" applyBorder="1" applyAlignment="1" applyProtection="1">
      <alignment horizontal="center" vertical="top"/>
    </xf>
    <xf numFmtId="0" fontId="11" fillId="3" borderId="15" xfId="0" quotePrefix="1" applyFont="1" applyFill="1" applyBorder="1" applyAlignment="1" applyProtection="1">
      <alignment horizontal="center"/>
    </xf>
    <xf numFmtId="0" fontId="12" fillId="4" borderId="22"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7" fillId="3" borderId="3"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5" xfId="0" applyFont="1" applyFill="1" applyBorder="1" applyAlignment="1" applyProtection="1">
      <alignment horizontal="center"/>
    </xf>
    <xf numFmtId="0" fontId="11" fillId="3" borderId="8" xfId="0" applyFont="1" applyFill="1" applyBorder="1" applyAlignment="1" applyProtection="1">
      <alignment horizontal="center"/>
    </xf>
    <xf numFmtId="0" fontId="11" fillId="3" borderId="7" xfId="0" applyFont="1" applyFill="1" applyBorder="1" applyAlignment="1" applyProtection="1">
      <alignment horizontal="center"/>
    </xf>
    <xf numFmtId="0" fontId="7" fillId="3" borderId="11" xfId="0" applyFont="1" applyFill="1" applyBorder="1" applyAlignment="1" applyProtection="1">
      <alignment horizontal="center"/>
    </xf>
    <xf numFmtId="0" fontId="7" fillId="3" borderId="11" xfId="0" applyFont="1" applyFill="1" applyBorder="1" applyProtection="1"/>
    <xf numFmtId="0" fontId="11" fillId="3" borderId="11" xfId="0" quotePrefix="1" applyFont="1" applyFill="1" applyBorder="1" applyAlignment="1" applyProtection="1">
      <alignment horizontal="center"/>
    </xf>
    <xf numFmtId="0" fontId="12" fillId="3" borderId="34" xfId="0" quotePrefix="1" applyFont="1" applyFill="1" applyBorder="1" applyAlignment="1" applyProtection="1">
      <alignment horizontal="center"/>
    </xf>
    <xf numFmtId="0" fontId="12" fillId="3" borderId="5" xfId="0" quotePrefix="1" applyFont="1" applyFill="1" applyBorder="1" applyAlignment="1" applyProtection="1">
      <alignment horizontal="center"/>
    </xf>
    <xf numFmtId="0" fontId="12" fillId="3" borderId="4" xfId="0" quotePrefix="1" applyFont="1" applyFill="1" applyBorder="1" applyAlignment="1" applyProtection="1">
      <alignment horizontal="center"/>
    </xf>
    <xf numFmtId="0" fontId="7" fillId="3" borderId="3" xfId="0" applyFont="1" applyFill="1" applyBorder="1" applyProtection="1"/>
    <xf numFmtId="0" fontId="11" fillId="3" borderId="3" xfId="0" applyFont="1" applyFill="1" applyBorder="1" applyAlignment="1" applyProtection="1"/>
    <xf numFmtId="0" fontId="11" fillId="3" borderId="37" xfId="0" applyFont="1" applyFill="1" applyBorder="1" applyAlignment="1" applyProtection="1"/>
    <xf numFmtId="0" fontId="11" fillId="3" borderId="24" xfId="0" applyFont="1" applyFill="1" applyBorder="1" applyAlignment="1" applyProtection="1"/>
    <xf numFmtId="0" fontId="11" fillId="3" borderId="39" xfId="0" applyFont="1" applyFill="1" applyBorder="1" applyAlignment="1" applyProtection="1"/>
    <xf numFmtId="0" fontId="10" fillId="6" borderId="36" xfId="0" applyFont="1" applyFill="1" applyBorder="1" applyAlignment="1" applyProtection="1">
      <alignment horizontal="left"/>
    </xf>
    <xf numFmtId="0" fontId="7" fillId="6" borderId="36" xfId="0" applyFont="1" applyFill="1" applyBorder="1" applyAlignment="1" applyProtection="1">
      <alignment horizontal="left"/>
    </xf>
    <xf numFmtId="0" fontId="11" fillId="6" borderId="36" xfId="0" quotePrefix="1" applyFont="1" applyFill="1" applyBorder="1" applyAlignment="1" applyProtection="1">
      <alignment horizontal="left"/>
    </xf>
    <xf numFmtId="3" fontId="11" fillId="6" borderId="36" xfId="0" applyNumberFormat="1" applyFont="1" applyFill="1" applyBorder="1" applyAlignment="1" applyProtection="1"/>
    <xf numFmtId="3" fontId="7" fillId="6" borderId="46" xfId="0" applyNumberFormat="1" applyFont="1" applyFill="1" applyBorder="1" applyAlignment="1" applyProtection="1"/>
    <xf numFmtId="3" fontId="7" fillId="6" borderId="47" xfId="0" applyNumberFormat="1" applyFont="1" applyFill="1" applyBorder="1" applyAlignment="1" applyProtection="1"/>
    <xf numFmtId="3" fontId="7" fillId="6" borderId="48" xfId="0" applyNumberFormat="1" applyFont="1" applyFill="1" applyBorder="1" applyAlignment="1" applyProtection="1"/>
    <xf numFmtId="0" fontId="7" fillId="3" borderId="74" xfId="0" applyFont="1" applyFill="1" applyBorder="1" applyAlignment="1" applyProtection="1">
      <alignment horizontal="left"/>
    </xf>
    <xf numFmtId="3" fontId="7" fillId="3" borderId="74" xfId="0" applyNumberFormat="1" applyFont="1" applyFill="1" applyBorder="1" applyAlignment="1" applyProtection="1"/>
    <xf numFmtId="3" fontId="7" fillId="3" borderId="77" xfId="0" applyNumberFormat="1" applyFont="1" applyFill="1" applyBorder="1" applyAlignment="1" applyProtection="1"/>
    <xf numFmtId="3" fontId="7" fillId="3" borderId="78" xfId="0" applyNumberFormat="1" applyFont="1" applyFill="1" applyBorder="1" applyAlignment="1" applyProtection="1"/>
    <xf numFmtId="3" fontId="7" fillId="3" borderId="79" xfId="0" applyNumberFormat="1" applyFont="1" applyFill="1" applyBorder="1" applyAlignment="1" applyProtection="1"/>
    <xf numFmtId="0" fontId="7" fillId="3" borderId="58" xfId="0" applyFont="1" applyFill="1" applyBorder="1" applyAlignment="1" applyProtection="1">
      <alignment horizontal="left"/>
    </xf>
    <xf numFmtId="3" fontId="7" fillId="3" borderId="58" xfId="0" applyNumberFormat="1" applyFont="1" applyFill="1" applyBorder="1" applyAlignment="1" applyProtection="1"/>
    <xf numFmtId="3" fontId="7" fillId="3" borderId="49" xfId="0" applyNumberFormat="1" applyFont="1" applyFill="1" applyBorder="1" applyAlignment="1" applyProtection="1"/>
    <xf numFmtId="3" fontId="7" fillId="3" borderId="19" xfId="0" applyNumberFormat="1" applyFont="1" applyFill="1" applyBorder="1" applyAlignment="1" applyProtection="1"/>
    <xf numFmtId="3" fontId="7" fillId="3" borderId="50" xfId="0" applyNumberFormat="1" applyFont="1" applyFill="1" applyBorder="1" applyAlignment="1" applyProtection="1"/>
    <xf numFmtId="0" fontId="7" fillId="3" borderId="11" xfId="0" applyFont="1" applyFill="1" applyBorder="1" applyAlignment="1" applyProtection="1">
      <alignment horizontal="left"/>
    </xf>
    <xf numFmtId="3" fontId="7" fillId="3" borderId="11" xfId="0" applyNumberFormat="1" applyFont="1" applyFill="1" applyBorder="1" applyAlignment="1" applyProtection="1"/>
    <xf numFmtId="3" fontId="7" fillId="3" borderId="34" xfId="0" applyNumberFormat="1" applyFont="1" applyFill="1" applyBorder="1" applyAlignment="1" applyProtection="1"/>
    <xf numFmtId="3" fontId="7" fillId="3" borderId="5" xfId="0" applyNumberFormat="1" applyFont="1" applyFill="1" applyBorder="1" applyAlignment="1" applyProtection="1"/>
    <xf numFmtId="3" fontId="7" fillId="3" borderId="4" xfId="0" applyNumberFormat="1" applyFont="1" applyFill="1" applyBorder="1" applyAlignment="1" applyProtection="1"/>
    <xf numFmtId="0" fontId="7" fillId="3" borderId="15" xfId="0" applyFont="1" applyFill="1" applyBorder="1" applyAlignment="1" applyProtection="1">
      <alignment horizontal="left"/>
    </xf>
    <xf numFmtId="3" fontId="7" fillId="3" borderId="15" xfId="0" applyNumberFormat="1" applyFont="1" applyFill="1" applyBorder="1" applyAlignment="1" applyProtection="1"/>
    <xf numFmtId="3" fontId="7" fillId="3" borderId="30" xfId="0" applyNumberFormat="1" applyFont="1" applyFill="1" applyBorder="1" applyAlignment="1" applyProtection="1"/>
    <xf numFmtId="3" fontId="7" fillId="3" borderId="31" xfId="0" applyNumberFormat="1" applyFont="1" applyFill="1" applyBorder="1" applyAlignment="1" applyProtection="1"/>
    <xf numFmtId="3" fontId="7" fillId="3" borderId="32" xfId="0" applyNumberFormat="1" applyFont="1" applyFill="1" applyBorder="1" applyAlignment="1" applyProtection="1"/>
    <xf numFmtId="0" fontId="7" fillId="4" borderId="56" xfId="0" applyFont="1" applyFill="1" applyBorder="1" applyAlignment="1" applyProtection="1">
      <alignment horizontal="left"/>
    </xf>
    <xf numFmtId="1" fontId="11" fillId="4" borderId="56" xfId="0" applyNumberFormat="1" applyFont="1" applyFill="1" applyBorder="1" applyAlignment="1" applyProtection="1"/>
    <xf numFmtId="3" fontId="18" fillId="4" borderId="56" xfId="0" applyNumberFormat="1" applyFont="1" applyFill="1" applyBorder="1" applyAlignment="1" applyProtection="1"/>
    <xf numFmtId="3" fontId="18" fillId="4" borderId="40" xfId="0" applyNumberFormat="1" applyFont="1" applyFill="1" applyBorder="1" applyAlignment="1" applyProtection="1"/>
    <xf numFmtId="3" fontId="18" fillId="4" borderId="16" xfId="0" applyNumberFormat="1" applyFont="1" applyFill="1" applyBorder="1" applyAlignment="1" applyProtection="1"/>
    <xf numFmtId="3" fontId="18" fillId="4" borderId="41" xfId="0" applyNumberFormat="1" applyFont="1" applyFill="1" applyBorder="1" applyAlignment="1" applyProtection="1"/>
    <xf numFmtId="0" fontId="7" fillId="4" borderId="57" xfId="0" applyFont="1" applyFill="1" applyBorder="1" applyAlignment="1" applyProtection="1">
      <alignment horizontal="left"/>
    </xf>
    <xf numFmtId="1" fontId="11" fillId="4" borderId="57" xfId="0" applyNumberFormat="1" applyFont="1" applyFill="1" applyBorder="1" applyAlignment="1" applyProtection="1"/>
    <xf numFmtId="3" fontId="18" fillId="4" borderId="57" xfId="0" applyNumberFormat="1" applyFont="1" applyFill="1" applyBorder="1" applyAlignment="1" applyProtection="1"/>
    <xf numFmtId="3" fontId="18" fillId="4" borderId="42" xfId="0" applyNumberFormat="1" applyFont="1" applyFill="1" applyBorder="1" applyAlignment="1" applyProtection="1"/>
    <xf numFmtId="3" fontId="18" fillId="4" borderId="17" xfId="0" applyNumberFormat="1" applyFont="1" applyFill="1" applyBorder="1" applyAlignment="1" applyProtection="1"/>
    <xf numFmtId="3" fontId="18" fillId="4" borderId="38" xfId="0" applyNumberFormat="1" applyFont="1" applyFill="1" applyBorder="1" applyAlignment="1" applyProtection="1"/>
    <xf numFmtId="0" fontId="7" fillId="4" borderId="75" xfId="0" applyFont="1" applyFill="1" applyBorder="1" applyAlignment="1" applyProtection="1">
      <alignment horizontal="left"/>
    </xf>
    <xf numFmtId="1" fontId="11" fillId="4" borderId="59" xfId="0" applyNumberFormat="1" applyFont="1" applyFill="1" applyBorder="1" applyAlignment="1" applyProtection="1"/>
    <xf numFmtId="3" fontId="18" fillId="4" borderId="59" xfId="0" applyNumberFormat="1" applyFont="1" applyFill="1" applyBorder="1" applyAlignment="1" applyProtection="1"/>
    <xf numFmtId="3" fontId="18" fillId="4" borderId="43" xfId="0" applyNumberFormat="1" applyFont="1" applyFill="1" applyBorder="1" applyAlignment="1" applyProtection="1"/>
    <xf numFmtId="3" fontId="18" fillId="4" borderId="18" xfId="0" applyNumberFormat="1" applyFont="1" applyFill="1" applyBorder="1" applyAlignment="1" applyProtection="1"/>
    <xf numFmtId="3" fontId="18" fillId="4" borderId="44" xfId="0" applyNumberFormat="1" applyFont="1" applyFill="1" applyBorder="1" applyAlignment="1" applyProtection="1"/>
    <xf numFmtId="0" fontId="7" fillId="3" borderId="71" xfId="0" applyFont="1" applyFill="1" applyBorder="1" applyAlignment="1" applyProtection="1">
      <alignment horizontal="left"/>
    </xf>
    <xf numFmtId="3" fontId="7" fillId="3" borderId="56" xfId="0" applyNumberFormat="1" applyFont="1" applyFill="1" applyBorder="1" applyAlignment="1" applyProtection="1"/>
    <xf numFmtId="3" fontId="7" fillId="3" borderId="40" xfId="0" applyNumberFormat="1" applyFont="1" applyFill="1" applyBorder="1" applyAlignment="1" applyProtection="1"/>
    <xf numFmtId="3" fontId="7" fillId="3" borderId="16" xfId="0" applyNumberFormat="1" applyFont="1" applyFill="1" applyBorder="1" applyAlignment="1" applyProtection="1"/>
    <xf numFmtId="3" fontId="7" fillId="3" borderId="41" xfId="0" applyNumberFormat="1" applyFont="1" applyFill="1" applyBorder="1" applyAlignment="1" applyProtection="1"/>
    <xf numFmtId="0" fontId="7" fillId="3" borderId="72" xfId="0" applyFont="1" applyFill="1" applyBorder="1" applyAlignment="1" applyProtection="1">
      <alignment horizontal="left"/>
    </xf>
    <xf numFmtId="3" fontId="7" fillId="3" borderId="57" xfId="0" applyNumberFormat="1" applyFont="1" applyFill="1" applyBorder="1" applyAlignment="1" applyProtection="1"/>
    <xf numFmtId="3" fontId="7" fillId="3" borderId="42" xfId="0" applyNumberFormat="1" applyFont="1" applyFill="1" applyBorder="1" applyAlignment="1" applyProtection="1"/>
    <xf numFmtId="3" fontId="7" fillId="3" borderId="17" xfId="0" applyNumberFormat="1" applyFont="1" applyFill="1" applyBorder="1" applyAlignment="1" applyProtection="1"/>
    <xf numFmtId="3" fontId="7" fillId="3" borderId="38" xfId="0" applyNumberFormat="1" applyFont="1" applyFill="1" applyBorder="1" applyAlignment="1" applyProtection="1"/>
    <xf numFmtId="0" fontId="7" fillId="3" borderId="73" xfId="0" applyFont="1" applyFill="1" applyBorder="1" applyAlignment="1" applyProtection="1">
      <alignment horizontal="left"/>
    </xf>
    <xf numFmtId="0" fontId="17" fillId="3" borderId="73"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69" xfId="0" applyFont="1" applyFill="1" applyBorder="1" applyAlignment="1" applyProtection="1">
      <alignment horizontal="left"/>
    </xf>
    <xf numFmtId="3" fontId="7" fillId="3" borderId="13" xfId="0" applyNumberFormat="1" applyFont="1" applyFill="1" applyBorder="1" applyAlignment="1" applyProtection="1"/>
    <xf numFmtId="3" fontId="7" fillId="3" borderId="45" xfId="0" applyNumberFormat="1" applyFont="1" applyFill="1" applyBorder="1" applyAlignment="1" applyProtection="1"/>
    <xf numFmtId="3" fontId="7" fillId="3" borderId="8" xfId="0" applyNumberFormat="1" applyFont="1" applyFill="1" applyBorder="1" applyAlignment="1" applyProtection="1"/>
    <xf numFmtId="3" fontId="7" fillId="3" borderId="7" xfId="0" applyNumberFormat="1" applyFont="1" applyFill="1" applyBorder="1" applyAlignment="1" applyProtection="1"/>
    <xf numFmtId="0" fontId="7" fillId="3" borderId="1" xfId="0" applyFont="1" applyFill="1" applyBorder="1" applyAlignment="1" applyProtection="1">
      <alignment horizontal="left"/>
    </xf>
    <xf numFmtId="3" fontId="7" fillId="3" borderId="1" xfId="0" applyNumberFormat="1" applyFont="1" applyFill="1" applyBorder="1" applyAlignment="1" applyProtection="1"/>
    <xf numFmtId="3" fontId="7" fillId="3" borderId="80" xfId="0" applyNumberFormat="1" applyFont="1" applyFill="1" applyBorder="1" applyAlignment="1" applyProtection="1"/>
    <xf numFmtId="3" fontId="7" fillId="3" borderId="81" xfId="0" applyNumberFormat="1" applyFont="1" applyFill="1" applyBorder="1" applyAlignment="1" applyProtection="1"/>
    <xf numFmtId="3" fontId="7" fillId="3" borderId="82" xfId="0" applyNumberFormat="1" applyFont="1" applyFill="1" applyBorder="1" applyAlignment="1" applyProtection="1"/>
    <xf numFmtId="0" fontId="7" fillId="3" borderId="56" xfId="0" applyFont="1" applyFill="1" applyBorder="1" applyAlignment="1" applyProtection="1">
      <alignment horizontal="left"/>
    </xf>
    <xf numFmtId="3" fontId="7" fillId="3" borderId="56" xfId="0" quotePrefix="1" applyNumberFormat="1" applyFont="1" applyFill="1" applyBorder="1" applyAlignment="1" applyProtection="1"/>
    <xf numFmtId="3" fontId="7" fillId="3" borderId="40" xfId="0" quotePrefix="1" applyNumberFormat="1" applyFont="1" applyFill="1" applyBorder="1" applyAlignment="1" applyProtection="1"/>
    <xf numFmtId="3" fontId="7" fillId="3" borderId="16" xfId="0" quotePrefix="1" applyNumberFormat="1" applyFont="1" applyFill="1" applyBorder="1" applyAlignment="1" applyProtection="1"/>
    <xf numFmtId="3" fontId="7" fillId="3" borderId="41" xfId="0" quotePrefix="1" applyNumberFormat="1" applyFont="1" applyFill="1" applyBorder="1" applyAlignment="1" applyProtection="1"/>
    <xf numFmtId="0" fontId="7" fillId="3" borderId="59" xfId="0" applyFont="1" applyFill="1" applyBorder="1" applyAlignment="1" applyProtection="1">
      <alignment horizontal="left"/>
    </xf>
    <xf numFmtId="3" fontId="7" fillId="3" borderId="59" xfId="0" quotePrefix="1" applyNumberFormat="1" applyFont="1" applyFill="1" applyBorder="1" applyAlignment="1" applyProtection="1"/>
    <xf numFmtId="3" fontId="7" fillId="3" borderId="43" xfId="0" quotePrefix="1" applyNumberFormat="1" applyFont="1" applyFill="1" applyBorder="1" applyAlignment="1" applyProtection="1"/>
    <xf numFmtId="3" fontId="7" fillId="3" borderId="18" xfId="0" quotePrefix="1" applyNumberFormat="1" applyFont="1" applyFill="1" applyBorder="1" applyAlignment="1" applyProtection="1"/>
    <xf numFmtId="3" fontId="7" fillId="3" borderId="44" xfId="0" quotePrefix="1" applyNumberFormat="1" applyFont="1" applyFill="1" applyBorder="1" applyAlignment="1" applyProtection="1"/>
    <xf numFmtId="0" fontId="10" fillId="8" borderId="36" xfId="0" quotePrefix="1" applyFont="1" applyFill="1" applyBorder="1" applyAlignment="1" applyProtection="1">
      <alignment horizontal="left"/>
    </xf>
    <xf numFmtId="0" fontId="11" fillId="8" borderId="36" xfId="0" applyFont="1" applyFill="1" applyBorder="1" applyAlignment="1" applyProtection="1">
      <alignment horizontal="left"/>
    </xf>
    <xf numFmtId="0" fontId="11" fillId="8" borderId="36" xfId="0" quotePrefix="1" applyFont="1" applyFill="1" applyBorder="1" applyAlignment="1" applyProtection="1">
      <alignment horizontal="left"/>
    </xf>
    <xf numFmtId="3" fontId="11" fillId="8" borderId="36" xfId="0" applyNumberFormat="1" applyFont="1" applyFill="1" applyBorder="1" applyAlignment="1" applyProtection="1"/>
    <xf numFmtId="3" fontId="11" fillId="8" borderId="46" xfId="0" applyNumberFormat="1" applyFont="1" applyFill="1" applyBorder="1" applyAlignment="1" applyProtection="1"/>
    <xf numFmtId="3" fontId="11" fillId="8" borderId="47" xfId="0" applyNumberFormat="1" applyFont="1" applyFill="1" applyBorder="1" applyAlignment="1" applyProtection="1"/>
    <xf numFmtId="3" fontId="11" fillId="8" borderId="48" xfId="0" applyNumberFormat="1" applyFont="1" applyFill="1" applyBorder="1" applyAlignment="1" applyProtection="1"/>
    <xf numFmtId="0" fontId="7" fillId="3" borderId="88" xfId="0" quotePrefix="1" applyFont="1" applyFill="1" applyBorder="1" applyAlignment="1" applyProtection="1">
      <alignment horizontal="left"/>
    </xf>
    <xf numFmtId="0" fontId="7" fillId="3" borderId="88" xfId="0" applyFont="1" applyFill="1" applyBorder="1" applyAlignment="1" applyProtection="1">
      <alignment horizontal="left"/>
    </xf>
    <xf numFmtId="3" fontId="7" fillId="3" borderId="88" xfId="0" applyNumberFormat="1" applyFont="1" applyFill="1" applyBorder="1" applyAlignment="1" applyProtection="1"/>
    <xf numFmtId="3" fontId="7" fillId="3" borderId="89" xfId="0" applyNumberFormat="1" applyFont="1" applyFill="1" applyBorder="1" applyAlignment="1" applyProtection="1"/>
    <xf numFmtId="3" fontId="7" fillId="3" borderId="90" xfId="0" applyNumberFormat="1" applyFont="1" applyFill="1" applyBorder="1" applyAlignment="1" applyProtection="1"/>
    <xf numFmtId="3" fontId="7" fillId="3" borderId="91" xfId="0" applyNumberFormat="1" applyFont="1" applyFill="1" applyBorder="1" applyAlignment="1" applyProtection="1"/>
    <xf numFmtId="0" fontId="7" fillId="7" borderId="92" xfId="0" applyFont="1" applyFill="1" applyBorder="1" applyAlignment="1" applyProtection="1">
      <alignment horizontal="left"/>
    </xf>
    <xf numFmtId="0" fontId="7" fillId="3" borderId="93" xfId="0" applyFont="1" applyFill="1" applyBorder="1" applyAlignment="1" applyProtection="1">
      <alignment horizontal="left"/>
    </xf>
    <xf numFmtId="0" fontId="7" fillId="3" borderId="95" xfId="0" quotePrefix="1" applyFont="1" applyFill="1" applyBorder="1" applyAlignment="1" applyProtection="1">
      <alignment horizontal="left"/>
    </xf>
    <xf numFmtId="0" fontId="7" fillId="7" borderId="51" xfId="0" applyFont="1" applyFill="1" applyBorder="1" applyAlignment="1" applyProtection="1">
      <alignment horizontal="left"/>
    </xf>
    <xf numFmtId="0" fontId="7" fillId="3" borderId="25" xfId="0" applyFont="1" applyFill="1" applyBorder="1" applyAlignment="1" applyProtection="1">
      <alignment horizontal="left"/>
    </xf>
    <xf numFmtId="0" fontId="7" fillId="3" borderId="96" xfId="0" quotePrefix="1" applyFont="1" applyFill="1" applyBorder="1" applyAlignment="1" applyProtection="1">
      <alignment horizontal="left"/>
    </xf>
    <xf numFmtId="0" fontId="7" fillId="7" borderId="53" xfId="0" applyFont="1" applyFill="1" applyBorder="1" applyAlignment="1" applyProtection="1">
      <alignment horizontal="left"/>
    </xf>
    <xf numFmtId="0" fontId="7" fillId="3" borderId="54" xfId="0" applyFont="1" applyFill="1" applyBorder="1" applyAlignment="1" applyProtection="1">
      <alignment horizontal="left"/>
    </xf>
    <xf numFmtId="0" fontId="7" fillId="3" borderId="97" xfId="0" quotePrefix="1" applyFont="1" applyFill="1" applyBorder="1" applyAlignment="1" applyProtection="1">
      <alignment horizontal="left"/>
    </xf>
    <xf numFmtId="0" fontId="7" fillId="3" borderId="64" xfId="0" quotePrefix="1" applyFont="1" applyFill="1" applyBorder="1" applyAlignment="1" applyProtection="1">
      <alignment horizontal="left"/>
    </xf>
    <xf numFmtId="0" fontId="7" fillId="3" borderId="64" xfId="0" applyFont="1" applyFill="1" applyBorder="1" applyAlignment="1" applyProtection="1">
      <alignment horizontal="left"/>
    </xf>
    <xf numFmtId="3" fontId="7" fillId="3" borderId="64" xfId="0" applyNumberFormat="1" applyFont="1" applyFill="1" applyBorder="1" applyAlignment="1" applyProtection="1"/>
    <xf numFmtId="3" fontId="7" fillId="3" borderId="66" xfId="0" applyNumberFormat="1" applyFont="1" applyFill="1" applyBorder="1" applyAlignment="1" applyProtection="1"/>
    <xf numFmtId="3" fontId="7" fillId="3" borderId="62" xfId="0" applyNumberFormat="1" applyFont="1" applyFill="1" applyBorder="1" applyAlignment="1" applyProtection="1"/>
    <xf numFmtId="3" fontId="7" fillId="3" borderId="65" xfId="0" applyNumberFormat="1" applyFont="1" applyFill="1" applyBorder="1" applyAlignment="1" applyProtection="1"/>
    <xf numFmtId="0" fontId="7" fillId="3" borderId="58" xfId="0" quotePrefix="1" applyFont="1" applyFill="1" applyBorder="1" applyAlignment="1" applyProtection="1">
      <alignment horizontal="left"/>
    </xf>
    <xf numFmtId="0" fontId="7" fillId="7" borderId="11" xfId="0" applyFont="1" applyFill="1" applyBorder="1" applyAlignment="1" applyProtection="1">
      <alignment horizontal="left"/>
    </xf>
    <xf numFmtId="3" fontId="7" fillId="7" borderId="11" xfId="0" applyNumberFormat="1" applyFont="1" applyFill="1" applyBorder="1" applyAlignment="1" applyProtection="1"/>
    <xf numFmtId="3" fontId="7" fillId="7" borderId="34" xfId="0" applyNumberFormat="1" applyFont="1" applyFill="1" applyBorder="1" applyAlignment="1" applyProtection="1"/>
    <xf numFmtId="3" fontId="7" fillId="7" borderId="5" xfId="0" applyNumberFormat="1" applyFont="1" applyFill="1" applyBorder="1" applyAlignment="1" applyProtection="1"/>
    <xf numFmtId="3" fontId="7" fillId="7" borderId="4" xfId="0" applyNumberFormat="1" applyFont="1" applyFill="1" applyBorder="1" applyAlignment="1" applyProtection="1"/>
    <xf numFmtId="0" fontId="7" fillId="3" borderId="57" xfId="0" applyFont="1" applyFill="1" applyBorder="1" applyAlignment="1" applyProtection="1">
      <alignment horizontal="left"/>
    </xf>
    <xf numFmtId="0" fontId="7" fillId="3" borderId="57" xfId="0" quotePrefix="1" applyFont="1" applyFill="1" applyBorder="1" applyAlignment="1" applyProtection="1">
      <alignment horizontal="left"/>
    </xf>
    <xf numFmtId="0" fontId="17" fillId="3" borderId="58" xfId="0" applyFont="1" applyFill="1" applyBorder="1" applyAlignment="1" applyProtection="1">
      <alignment horizontal="left"/>
    </xf>
    <xf numFmtId="0" fontId="7" fillId="7" borderId="56" xfId="0" applyFont="1" applyFill="1" applyBorder="1" applyAlignment="1" applyProtection="1">
      <alignment horizontal="left"/>
    </xf>
    <xf numFmtId="0" fontId="7" fillId="7" borderId="56" xfId="0" quotePrefix="1" applyFont="1" applyFill="1" applyBorder="1" applyAlignment="1" applyProtection="1">
      <alignment horizontal="left"/>
    </xf>
    <xf numFmtId="3" fontId="7" fillId="7" borderId="56" xfId="0" applyNumberFormat="1" applyFont="1" applyFill="1" applyBorder="1" applyAlignment="1" applyProtection="1"/>
    <xf numFmtId="3" fontId="7" fillId="7" borderId="40" xfId="0" applyNumberFormat="1" applyFont="1" applyFill="1" applyBorder="1" applyAlignment="1" applyProtection="1"/>
    <xf numFmtId="3" fontId="7" fillId="7" borderId="16" xfId="0" applyNumberFormat="1" applyFont="1" applyFill="1" applyBorder="1" applyAlignment="1" applyProtection="1"/>
    <xf numFmtId="3" fontId="7" fillId="7" borderId="41" xfId="0" applyNumberFormat="1" applyFont="1" applyFill="1" applyBorder="1" applyAlignment="1" applyProtection="1"/>
    <xf numFmtId="0" fontId="7" fillId="7" borderId="59" xfId="0" applyFont="1" applyFill="1" applyBorder="1" applyAlignment="1" applyProtection="1">
      <alignment horizontal="left"/>
    </xf>
    <xf numFmtId="0" fontId="17" fillId="7" borderId="75" xfId="0" applyFont="1" applyFill="1" applyBorder="1" applyAlignment="1" applyProtection="1">
      <alignment horizontal="left"/>
    </xf>
    <xf numFmtId="0" fontId="7" fillId="7" borderId="59" xfId="0" quotePrefix="1" applyFont="1" applyFill="1" applyBorder="1" applyAlignment="1" applyProtection="1">
      <alignment horizontal="left"/>
    </xf>
    <xf numFmtId="3" fontId="7" fillId="7" borderId="59" xfId="0" applyNumberFormat="1" applyFont="1" applyFill="1" applyBorder="1" applyAlignment="1" applyProtection="1"/>
    <xf numFmtId="3" fontId="7" fillId="7" borderId="43" xfId="0" applyNumberFormat="1" applyFont="1" applyFill="1" applyBorder="1" applyAlignment="1" applyProtection="1"/>
    <xf numFmtId="3" fontId="7" fillId="7" borderId="18" xfId="0" applyNumberFormat="1" applyFont="1" applyFill="1" applyBorder="1" applyAlignment="1" applyProtection="1"/>
    <xf numFmtId="3" fontId="7" fillId="7" borderId="44" xfId="0" applyNumberFormat="1" applyFont="1" applyFill="1" applyBorder="1" applyAlignment="1" applyProtection="1"/>
    <xf numFmtId="0" fontId="7" fillId="3" borderId="3" xfId="0" quotePrefix="1" applyFont="1" applyFill="1" applyBorder="1" applyAlignment="1" applyProtection="1">
      <alignment horizontal="left"/>
    </xf>
    <xf numFmtId="3" fontId="7" fillId="3" borderId="3" xfId="0" quotePrefix="1" applyNumberFormat="1" applyFont="1" applyFill="1" applyBorder="1" applyAlignment="1" applyProtection="1"/>
    <xf numFmtId="3" fontId="7" fillId="3" borderId="37" xfId="0" quotePrefix="1" applyNumberFormat="1" applyFont="1" applyFill="1" applyBorder="1" applyAlignment="1" applyProtection="1"/>
    <xf numFmtId="3" fontId="7" fillId="3" borderId="24" xfId="0" quotePrefix="1" applyNumberFormat="1" applyFont="1" applyFill="1" applyBorder="1" applyAlignment="1" applyProtection="1"/>
    <xf numFmtId="3" fontId="7" fillId="3" borderId="39" xfId="0" quotePrefix="1" applyNumberFormat="1" applyFont="1" applyFill="1" applyBorder="1" applyAlignment="1" applyProtection="1"/>
    <xf numFmtId="0" fontId="10" fillId="9" borderId="36" xfId="0" applyFont="1" applyFill="1" applyBorder="1" applyAlignment="1" applyProtection="1">
      <alignment horizontal="left"/>
    </xf>
    <xf numFmtId="0" fontId="11" fillId="9" borderId="36" xfId="0" applyFont="1" applyFill="1" applyBorder="1" applyAlignment="1" applyProtection="1">
      <alignment horizontal="left"/>
    </xf>
    <xf numFmtId="3" fontId="11" fillId="9" borderId="36" xfId="0" applyNumberFormat="1" applyFont="1" applyFill="1" applyBorder="1" applyAlignment="1" applyProtection="1"/>
    <xf numFmtId="3" fontId="7" fillId="9" borderId="46" xfId="0" applyNumberFormat="1" applyFont="1" applyFill="1" applyBorder="1" applyAlignment="1" applyProtection="1"/>
    <xf numFmtId="3" fontId="7" fillId="9" borderId="47" xfId="0" applyNumberFormat="1" applyFont="1" applyFill="1" applyBorder="1" applyAlignment="1" applyProtection="1"/>
    <xf numFmtId="3" fontId="7" fillId="9" borderId="48" xfId="0" applyNumberFormat="1" applyFont="1" applyFill="1" applyBorder="1" applyAlignment="1" applyProtection="1"/>
    <xf numFmtId="3" fontId="7" fillId="3" borderId="64" xfId="0" quotePrefix="1" applyNumberFormat="1" applyFont="1" applyFill="1" applyBorder="1" applyAlignment="1" applyProtection="1"/>
    <xf numFmtId="3" fontId="7" fillId="3" borderId="66" xfId="0" quotePrefix="1" applyNumberFormat="1" applyFont="1" applyFill="1" applyBorder="1" applyAlignment="1" applyProtection="1"/>
    <xf numFmtId="3" fontId="7" fillId="3" borderId="62" xfId="0" quotePrefix="1" applyNumberFormat="1" applyFont="1" applyFill="1" applyBorder="1" applyAlignment="1" applyProtection="1"/>
    <xf numFmtId="3" fontId="7" fillId="3" borderId="65" xfId="0" quotePrefix="1" applyNumberFormat="1" applyFont="1" applyFill="1" applyBorder="1" applyAlignment="1" applyProtection="1"/>
    <xf numFmtId="3" fontId="7" fillId="3" borderId="57" xfId="0" quotePrefix="1" applyNumberFormat="1" applyFont="1" applyFill="1" applyBorder="1" applyAlignment="1" applyProtection="1"/>
    <xf numFmtId="3" fontId="7" fillId="3" borderId="42" xfId="0" quotePrefix="1" applyNumberFormat="1" applyFont="1" applyFill="1" applyBorder="1" applyAlignment="1" applyProtection="1"/>
    <xf numFmtId="3" fontId="7" fillId="3" borderId="17" xfId="0" quotePrefix="1" applyNumberFormat="1" applyFont="1" applyFill="1" applyBorder="1" applyAlignment="1" applyProtection="1"/>
    <xf numFmtId="3" fontId="7" fillId="3" borderId="38" xfId="0" quotePrefix="1" applyNumberFormat="1" applyFont="1" applyFill="1" applyBorder="1" applyAlignment="1" applyProtection="1"/>
    <xf numFmtId="3" fontId="7" fillId="3" borderId="58" xfId="0" quotePrefix="1" applyNumberFormat="1" applyFont="1" applyFill="1" applyBorder="1" applyAlignment="1" applyProtection="1"/>
    <xf numFmtId="3" fontId="7" fillId="3" borderId="49" xfId="0" quotePrefix="1" applyNumberFormat="1" applyFont="1" applyFill="1" applyBorder="1" applyAlignment="1" applyProtection="1"/>
    <xf numFmtId="3" fontId="7" fillId="3" borderId="19" xfId="0" quotePrefix="1" applyNumberFormat="1" applyFont="1" applyFill="1" applyBorder="1" applyAlignment="1" applyProtection="1"/>
    <xf numFmtId="3" fontId="7" fillId="3" borderId="50" xfId="0" quotePrefix="1" applyNumberFormat="1" applyFont="1" applyFill="1" applyBorder="1" applyAlignment="1" applyProtection="1"/>
    <xf numFmtId="0" fontId="7" fillId="12" borderId="11" xfId="0" applyFont="1" applyFill="1" applyBorder="1" applyAlignment="1" applyProtection="1">
      <alignment horizontal="left"/>
    </xf>
    <xf numFmtId="0" fontId="7" fillId="12" borderId="11" xfId="0" quotePrefix="1" applyFont="1" applyFill="1" applyBorder="1" applyAlignment="1" applyProtection="1">
      <alignment horizontal="left"/>
    </xf>
    <xf numFmtId="3" fontId="7" fillId="12" borderId="11" xfId="0" quotePrefix="1" applyNumberFormat="1" applyFont="1" applyFill="1" applyBorder="1" applyAlignment="1" applyProtection="1"/>
    <xf numFmtId="3" fontId="7" fillId="12" borderId="34" xfId="0" quotePrefix="1" applyNumberFormat="1" applyFont="1" applyFill="1" applyBorder="1" applyAlignment="1" applyProtection="1"/>
    <xf numFmtId="3" fontId="7" fillId="12" borderId="5" xfId="0" quotePrefix="1" applyNumberFormat="1" applyFont="1" applyFill="1" applyBorder="1" applyAlignment="1" applyProtection="1"/>
    <xf numFmtId="3" fontId="7" fillId="12" borderId="4" xfId="0" quotePrefix="1" applyNumberFormat="1" applyFont="1" applyFill="1" applyBorder="1" applyAlignment="1" applyProtection="1"/>
    <xf numFmtId="0" fontId="17" fillId="3" borderId="64" xfId="0" applyFont="1" applyFill="1" applyBorder="1" applyAlignment="1" applyProtection="1">
      <alignment horizontal="left"/>
    </xf>
    <xf numFmtId="0" fontId="7" fillId="3" borderId="59" xfId="0" quotePrefix="1" applyFont="1" applyFill="1" applyBorder="1" applyAlignment="1" applyProtection="1">
      <alignment horizontal="left"/>
    </xf>
    <xf numFmtId="0" fontId="10" fillId="7" borderId="36" xfId="0" quotePrefix="1" applyFont="1" applyFill="1" applyBorder="1" applyAlignment="1" applyProtection="1">
      <alignment horizontal="left"/>
    </xf>
    <xf numFmtId="0" fontId="11" fillId="7" borderId="36" xfId="0" applyFont="1" applyFill="1" applyBorder="1" applyAlignment="1" applyProtection="1">
      <alignment horizontal="left"/>
    </xf>
    <xf numFmtId="0" fontId="11" fillId="7" borderId="36" xfId="0" quotePrefix="1" applyFont="1" applyFill="1" applyBorder="1" applyAlignment="1" applyProtection="1">
      <alignment horizontal="left"/>
    </xf>
    <xf numFmtId="3" fontId="11" fillId="7" borderId="36" xfId="0" applyNumberFormat="1" applyFont="1" applyFill="1" applyBorder="1" applyAlignment="1" applyProtection="1"/>
    <xf numFmtId="3" fontId="7" fillId="7" borderId="46" xfId="0" applyNumberFormat="1" applyFont="1" applyFill="1" applyBorder="1" applyAlignment="1" applyProtection="1"/>
    <xf numFmtId="3" fontId="7" fillId="7" borderId="47" xfId="0" applyNumberFormat="1" applyFont="1" applyFill="1" applyBorder="1" applyAlignment="1" applyProtection="1"/>
    <xf numFmtId="3" fontId="7" fillId="7" borderId="48" xfId="0" applyNumberFormat="1" applyFont="1" applyFill="1" applyBorder="1" applyAlignment="1" applyProtection="1"/>
    <xf numFmtId="0" fontId="10" fillId="6" borderId="76" xfId="0" applyFont="1" applyFill="1" applyBorder="1" applyAlignment="1" applyProtection="1">
      <alignment horizontal="left"/>
    </xf>
    <xf numFmtId="0" fontId="11" fillId="6" borderId="76" xfId="0" applyFont="1" applyFill="1" applyBorder="1" applyAlignment="1" applyProtection="1">
      <alignment horizontal="left"/>
    </xf>
    <xf numFmtId="167" fontId="11" fillId="6" borderId="76" xfId="0" applyNumberFormat="1" applyFont="1" applyFill="1" applyBorder="1" applyAlignment="1" applyProtection="1"/>
    <xf numFmtId="167" fontId="7" fillId="4" borderId="67" xfId="0" applyNumberFormat="1" applyFont="1" applyFill="1" applyBorder="1" applyAlignment="1" applyProtection="1"/>
    <xf numFmtId="167" fontId="7" fillId="4" borderId="83" xfId="0" applyNumberFormat="1" applyFont="1" applyFill="1" applyBorder="1" applyAlignment="1" applyProtection="1"/>
    <xf numFmtId="167" fontId="7" fillId="4" borderId="68" xfId="0" applyNumberFormat="1" applyFont="1" applyFill="1" applyBorder="1" applyAlignment="1" applyProtection="1"/>
    <xf numFmtId="0" fontId="9" fillId="3" borderId="21" xfId="0" quotePrefix="1" applyFont="1" applyFill="1" applyBorder="1" applyAlignment="1" applyProtection="1">
      <alignment horizontal="left"/>
    </xf>
    <xf numFmtId="167" fontId="39" fillId="3" borderId="21" xfId="0" quotePrefix="1" applyNumberFormat="1" applyFont="1" applyFill="1" applyBorder="1" applyAlignment="1" applyProtection="1"/>
    <xf numFmtId="167" fontId="40" fillId="3" borderId="21" xfId="0" quotePrefix="1" applyNumberFormat="1" applyFont="1" applyFill="1" applyBorder="1" applyAlignment="1" applyProtection="1"/>
    <xf numFmtId="167" fontId="40" fillId="3" borderId="35" xfId="0" quotePrefix="1" applyNumberFormat="1" applyFont="1" applyFill="1" applyBorder="1" applyAlignment="1" applyProtection="1"/>
    <xf numFmtId="0" fontId="11" fillId="6" borderId="36" xfId="0" applyFont="1" applyFill="1" applyBorder="1" applyAlignment="1" applyProtection="1">
      <alignment horizontal="left"/>
    </xf>
    <xf numFmtId="167" fontId="11" fillId="6" borderId="36" xfId="0" applyNumberFormat="1" applyFont="1" applyFill="1" applyBorder="1" applyAlignment="1" applyProtection="1">
      <alignment horizontal="right"/>
    </xf>
    <xf numFmtId="167" fontId="7" fillId="4" borderId="46" xfId="0" applyNumberFormat="1" applyFont="1" applyFill="1" applyBorder="1" applyAlignment="1" applyProtection="1">
      <alignment horizontal="right"/>
    </xf>
    <xf numFmtId="167" fontId="7" fillId="4" borderId="47" xfId="0" applyNumberFormat="1" applyFont="1" applyFill="1" applyBorder="1" applyAlignment="1" applyProtection="1">
      <alignment horizontal="right"/>
    </xf>
    <xf numFmtId="167" fontId="7" fillId="4" borderId="48" xfId="0" applyNumberFormat="1" applyFont="1" applyFill="1" applyBorder="1" applyAlignment="1" applyProtection="1">
      <alignment horizontal="right"/>
    </xf>
    <xf numFmtId="0" fontId="11" fillId="3" borderId="3" xfId="0" applyFont="1" applyFill="1" applyBorder="1" applyAlignment="1" applyProtection="1">
      <alignment horizontal="left"/>
    </xf>
    <xf numFmtId="3" fontId="11" fillId="3" borderId="3" xfId="0" applyNumberFormat="1" applyFont="1" applyFill="1" applyBorder="1" applyAlignment="1" applyProtection="1">
      <alignment horizontal="right"/>
    </xf>
    <xf numFmtId="3" fontId="11" fillId="13" borderId="3" xfId="0" applyNumberFormat="1" applyFont="1" applyFill="1" applyBorder="1" applyAlignment="1" applyProtection="1">
      <alignment horizontal="right"/>
    </xf>
    <xf numFmtId="3" fontId="7" fillId="3" borderId="37" xfId="0" applyNumberFormat="1" applyFont="1" applyFill="1" applyBorder="1" applyAlignment="1" applyProtection="1">
      <alignment horizontal="right"/>
    </xf>
    <xf numFmtId="3" fontId="7" fillId="3" borderId="24" xfId="0" applyNumberFormat="1" applyFont="1" applyFill="1" applyBorder="1" applyAlignment="1" applyProtection="1">
      <alignment horizontal="right"/>
    </xf>
    <xf numFmtId="3" fontId="7" fillId="3" borderId="39" xfId="0" applyNumberFormat="1" applyFont="1" applyFill="1" applyBorder="1" applyAlignment="1" applyProtection="1">
      <alignment horizontal="right"/>
    </xf>
    <xf numFmtId="0" fontId="7" fillId="10" borderId="56" xfId="0" applyFont="1" applyFill="1" applyBorder="1" applyAlignment="1" applyProtection="1">
      <alignment horizontal="left"/>
    </xf>
    <xf numFmtId="3" fontId="7" fillId="10" borderId="56" xfId="0" quotePrefix="1" applyNumberFormat="1" applyFont="1" applyFill="1" applyBorder="1" applyAlignment="1" applyProtection="1"/>
    <xf numFmtId="3" fontId="7" fillId="10" borderId="40" xfId="0" quotePrefix="1" applyNumberFormat="1" applyFont="1" applyFill="1" applyBorder="1" applyAlignment="1" applyProtection="1"/>
    <xf numFmtId="3" fontId="7" fillId="10" borderId="16" xfId="0" quotePrefix="1" applyNumberFormat="1" applyFont="1" applyFill="1" applyBorder="1" applyAlignment="1" applyProtection="1"/>
    <xf numFmtId="3" fontId="7" fillId="10" borderId="41" xfId="0" quotePrefix="1" applyNumberFormat="1" applyFont="1" applyFill="1" applyBorder="1" applyAlignment="1" applyProtection="1"/>
    <xf numFmtId="0" fontId="7" fillId="10" borderId="57" xfId="0" applyFont="1" applyFill="1" applyBorder="1" applyAlignment="1" applyProtection="1">
      <alignment horizontal="left"/>
    </xf>
    <xf numFmtId="3" fontId="7" fillId="10" borderId="57" xfId="0" quotePrefix="1" applyNumberFormat="1" applyFont="1" applyFill="1" applyBorder="1" applyAlignment="1" applyProtection="1"/>
    <xf numFmtId="3" fontId="7" fillId="10" borderId="42" xfId="0" quotePrefix="1" applyNumberFormat="1" applyFont="1" applyFill="1" applyBorder="1" applyAlignment="1" applyProtection="1"/>
    <xf numFmtId="3" fontId="7" fillId="10" borderId="17" xfId="0" quotePrefix="1" applyNumberFormat="1" applyFont="1" applyFill="1" applyBorder="1" applyAlignment="1" applyProtection="1"/>
    <xf numFmtId="3" fontId="7" fillId="10" borderId="38" xfId="0" quotePrefix="1" applyNumberFormat="1" applyFont="1" applyFill="1" applyBorder="1" applyAlignment="1" applyProtection="1"/>
    <xf numFmtId="165" fontId="7" fillId="10" borderId="57" xfId="0" applyNumberFormat="1" applyFont="1" applyFill="1" applyBorder="1" applyProtection="1"/>
    <xf numFmtId="165" fontId="7" fillId="10" borderId="59" xfId="0" applyNumberFormat="1" applyFont="1" applyFill="1" applyBorder="1" applyProtection="1"/>
    <xf numFmtId="3" fontId="7" fillId="10" borderId="59" xfId="0" quotePrefix="1" applyNumberFormat="1" applyFont="1" applyFill="1" applyBorder="1" applyAlignment="1" applyProtection="1"/>
    <xf numFmtId="3" fontId="7" fillId="10" borderId="43" xfId="0" quotePrefix="1" applyNumberFormat="1" applyFont="1" applyFill="1" applyBorder="1" applyAlignment="1" applyProtection="1"/>
    <xf numFmtId="3" fontId="7" fillId="10" borderId="18" xfId="0" quotePrefix="1" applyNumberFormat="1" applyFont="1" applyFill="1" applyBorder="1" applyAlignment="1" applyProtection="1"/>
    <xf numFmtId="3" fontId="7" fillId="10" borderId="44" xfId="0" quotePrefix="1" applyNumberFormat="1" applyFont="1" applyFill="1" applyBorder="1" applyAlignment="1" applyProtection="1"/>
    <xf numFmtId="0" fontId="7" fillId="10" borderId="59" xfId="0" applyFont="1" applyFill="1" applyBorder="1" applyAlignment="1" applyProtection="1">
      <alignment horizontal="left"/>
    </xf>
    <xf numFmtId="0" fontId="7" fillId="10" borderId="56" xfId="0" quotePrefix="1" applyFont="1" applyFill="1" applyBorder="1" applyAlignment="1" applyProtection="1">
      <alignment horizontal="left"/>
    </xf>
    <xf numFmtId="0" fontId="11" fillId="10" borderId="59" xfId="0" applyFont="1" applyFill="1" applyBorder="1" applyAlignment="1" applyProtection="1">
      <alignment horizontal="left"/>
    </xf>
    <xf numFmtId="0" fontId="11" fillId="3" borderId="64" xfId="0" quotePrefix="1" applyFont="1" applyFill="1" applyBorder="1" applyAlignment="1" applyProtection="1">
      <alignment horizontal="left"/>
    </xf>
    <xf numFmtId="165" fontId="7" fillId="3" borderId="57" xfId="0" applyNumberFormat="1" applyFont="1" applyFill="1" applyBorder="1" applyProtection="1"/>
    <xf numFmtId="0" fontId="7" fillId="10" borderId="14" xfId="0" applyFont="1" applyFill="1" applyBorder="1" applyAlignment="1" applyProtection="1">
      <alignment horizontal="left"/>
    </xf>
    <xf numFmtId="3" fontId="7" fillId="10" borderId="14" xfId="0" applyNumberFormat="1" applyFont="1" applyFill="1" applyBorder="1" applyAlignment="1" applyProtection="1"/>
    <xf numFmtId="3" fontId="7" fillId="10" borderId="84" xfId="0" applyNumberFormat="1" applyFont="1" applyFill="1" applyBorder="1" applyAlignment="1" applyProtection="1"/>
    <xf numFmtId="3" fontId="7" fillId="10" borderId="9" xfId="0" applyNumberFormat="1" applyFont="1" applyFill="1" applyBorder="1" applyAlignment="1" applyProtection="1"/>
    <xf numFmtId="3" fontId="7" fillId="10" borderId="10" xfId="0" applyNumberFormat="1" applyFont="1" applyFill="1" applyBorder="1" applyAlignment="1" applyProtection="1"/>
    <xf numFmtId="0" fontId="9" fillId="3" borderId="70" xfId="0" quotePrefix="1" applyFont="1" applyFill="1" applyBorder="1" applyAlignment="1" applyProtection="1">
      <alignment horizontal="left"/>
    </xf>
    <xf numFmtId="167" fontId="39" fillId="3" borderId="70" xfId="0" quotePrefix="1" applyNumberFormat="1" applyFont="1" applyFill="1" applyBorder="1" applyAlignment="1" applyProtection="1"/>
    <xf numFmtId="167" fontId="40" fillId="3" borderId="70" xfId="0" quotePrefix="1" applyNumberFormat="1" applyFont="1" applyFill="1" applyBorder="1" applyAlignment="1" applyProtection="1"/>
    <xf numFmtId="0" fontId="7" fillId="3" borderId="0" xfId="0" applyFont="1" applyFill="1" applyBorder="1" applyAlignment="1" applyProtection="1">
      <alignment horizontal="left"/>
    </xf>
    <xf numFmtId="1" fontId="11" fillId="3" borderId="0" xfId="0" applyNumberFormat="1" applyFont="1" applyFill="1" applyBorder="1" applyProtection="1"/>
    <xf numFmtId="1" fontId="11" fillId="3" borderId="33" xfId="0" applyNumberFormat="1" applyFont="1" applyFill="1" applyBorder="1" applyProtection="1"/>
    <xf numFmtId="0" fontId="15" fillId="0" borderId="0" xfId="0" applyFont="1" applyProtection="1"/>
    <xf numFmtId="0" fontId="15" fillId="0" borderId="0" xfId="0" applyFont="1" applyBorder="1" applyProtection="1"/>
    <xf numFmtId="0" fontId="7" fillId="3" borderId="0" xfId="0" applyFont="1" applyFill="1" applyBorder="1" applyAlignment="1" applyProtection="1">
      <alignment horizontal="right"/>
    </xf>
    <xf numFmtId="0" fontId="12" fillId="3" borderId="0" xfId="0" applyFont="1" applyFill="1" applyBorder="1" applyAlignment="1" applyProtection="1">
      <alignment horizontal="center"/>
    </xf>
    <xf numFmtId="0" fontId="12" fillId="3" borderId="0" xfId="0" applyFont="1" applyFill="1" applyBorder="1" applyAlignment="1" applyProtection="1">
      <alignment horizontal="left"/>
    </xf>
    <xf numFmtId="1" fontId="25" fillId="3" borderId="0" xfId="0" applyNumberFormat="1" applyFont="1" applyFill="1" applyBorder="1" applyProtection="1"/>
    <xf numFmtId="0" fontId="26" fillId="3" borderId="0" xfId="0" applyFont="1" applyFill="1" applyProtection="1"/>
    <xf numFmtId="0" fontId="12" fillId="3" borderId="0" xfId="0" applyFont="1" applyFill="1" applyAlignment="1" applyProtection="1">
      <alignment horizontal="center"/>
    </xf>
    <xf numFmtId="0" fontId="18" fillId="3" borderId="0" xfId="0" applyFont="1" applyFill="1" applyBorder="1" applyAlignment="1" applyProtection="1">
      <alignment horizontal="right"/>
    </xf>
    <xf numFmtId="0" fontId="9" fillId="3" borderId="0" xfId="0" applyFont="1" applyFill="1" applyProtection="1"/>
    <xf numFmtId="3" fontId="15" fillId="3" borderId="0" xfId="0" applyNumberFormat="1" applyFont="1" applyFill="1" applyProtection="1"/>
    <xf numFmtId="1" fontId="11" fillId="3" borderId="63" xfId="0" applyNumberFormat="1" applyFont="1" applyFill="1" applyBorder="1" applyProtection="1"/>
    <xf numFmtId="0" fontId="11" fillId="3" borderId="0" xfId="0" applyFont="1" applyFill="1" applyBorder="1" applyAlignment="1" applyProtection="1">
      <alignment horizontal="left"/>
    </xf>
    <xf numFmtId="0" fontId="9" fillId="0" borderId="0" xfId="0" applyFont="1" applyProtection="1"/>
    <xf numFmtId="1" fontId="18" fillId="3" borderId="0" xfId="0" applyNumberFormat="1" applyFont="1" applyFill="1" applyBorder="1" applyAlignment="1" applyProtection="1">
      <alignment horizontal="right"/>
    </xf>
    <xf numFmtId="3" fontId="15" fillId="3" borderId="63" xfId="0" applyNumberFormat="1" applyFont="1" applyFill="1" applyBorder="1" applyProtection="1"/>
    <xf numFmtId="0" fontId="15" fillId="3" borderId="63" xfId="0" applyFont="1" applyFill="1" applyBorder="1" applyProtection="1"/>
    <xf numFmtId="3" fontId="11" fillId="3" borderId="0" xfId="0" applyNumberFormat="1" applyFont="1" applyFill="1" applyBorder="1" applyProtection="1"/>
    <xf numFmtId="0" fontId="11" fillId="2" borderId="0" xfId="0" quotePrefix="1" applyFont="1" applyFill="1" applyAlignment="1" applyProtection="1">
      <alignment horizontal="left"/>
    </xf>
    <xf numFmtId="0" fontId="15" fillId="2" borderId="0" xfId="0" applyFont="1" applyFill="1" applyProtection="1"/>
    <xf numFmtId="0" fontId="11" fillId="2" borderId="0" xfId="0" applyFont="1" applyFill="1" applyAlignment="1" applyProtection="1">
      <alignment horizontal="left"/>
    </xf>
    <xf numFmtId="0" fontId="9" fillId="2" borderId="0" xfId="0" applyFont="1" applyFill="1" applyProtection="1"/>
    <xf numFmtId="0" fontId="10" fillId="3" borderId="0" xfId="0" applyFont="1" applyFill="1" applyAlignment="1" applyProtection="1">
      <alignment horizontal="left"/>
    </xf>
    <xf numFmtId="0" fontId="9" fillId="5" borderId="0" xfId="0" applyFont="1" applyFill="1" applyProtection="1"/>
    <xf numFmtId="0" fontId="15" fillId="5" borderId="0" xfId="0" applyFont="1" applyFill="1" applyProtection="1"/>
    <xf numFmtId="0" fontId="10" fillId="2" borderId="0" xfId="0" applyFont="1" applyFill="1" applyAlignment="1" applyProtection="1">
      <alignment horizontal="left"/>
    </xf>
    <xf numFmtId="0" fontId="9" fillId="16" borderId="0" xfId="0" applyFont="1" applyFill="1" applyProtection="1"/>
    <xf numFmtId="0" fontId="15" fillId="16" borderId="0" xfId="0" applyFont="1" applyFill="1" applyProtection="1"/>
    <xf numFmtId="0" fontId="9" fillId="5" borderId="0" xfId="0" applyFont="1" applyFill="1" applyBorder="1" applyProtection="1"/>
    <xf numFmtId="0" fontId="15" fillId="5" borderId="0" xfId="0" applyFont="1" applyFill="1" applyBorder="1" applyProtection="1"/>
    <xf numFmtId="0" fontId="15" fillId="0" borderId="102" xfId="0" applyFont="1" applyBorder="1" applyProtection="1"/>
    <xf numFmtId="49" fontId="15" fillId="0" borderId="0" xfId="0" applyNumberFormat="1" applyFont="1" applyBorder="1" applyAlignment="1" applyProtection="1">
      <alignment horizontal="center"/>
    </xf>
    <xf numFmtId="0" fontId="7" fillId="5" borderId="0" xfId="0" applyFont="1" applyFill="1" applyBorder="1" applyProtection="1"/>
    <xf numFmtId="0" fontId="11" fillId="0" borderId="0" xfId="0" applyFont="1" applyBorder="1" applyProtection="1"/>
    <xf numFmtId="0" fontId="11" fillId="0" borderId="6" xfId="0" applyFont="1" applyBorder="1" applyProtection="1"/>
    <xf numFmtId="0" fontId="7" fillId="0" borderId="6" xfId="0" applyFont="1" applyBorder="1" applyProtection="1"/>
    <xf numFmtId="0" fontId="9" fillId="3" borderId="0" xfId="0" applyFont="1" applyFill="1" applyBorder="1" applyProtection="1"/>
    <xf numFmtId="165" fontId="11" fillId="3" borderId="103" xfId="0" applyNumberFormat="1" applyFont="1" applyFill="1" applyBorder="1" applyProtection="1"/>
    <xf numFmtId="165" fontId="11" fillId="3" borderId="70" xfId="0" applyNumberFormat="1" applyFont="1" applyFill="1" applyBorder="1" applyProtection="1"/>
    <xf numFmtId="165" fontId="11" fillId="3" borderId="0" xfId="0" applyNumberFormat="1" applyFont="1" applyFill="1" applyBorder="1" applyProtection="1"/>
    <xf numFmtId="0" fontId="7" fillId="3" borderId="0" xfId="0" applyFont="1" applyFill="1" applyProtection="1"/>
    <xf numFmtId="165" fontId="11" fillId="0" borderId="15" xfId="0" applyNumberFormat="1" applyFont="1" applyFill="1" applyBorder="1" applyAlignment="1" applyProtection="1">
      <alignment horizontal="center" vertical="center" wrapText="1"/>
    </xf>
    <xf numFmtId="165" fontId="11" fillId="3" borderId="2" xfId="0" applyNumberFormat="1" applyFont="1" applyFill="1" applyBorder="1" applyAlignment="1" applyProtection="1">
      <alignment horizontal="center" vertical="center" wrapText="1"/>
    </xf>
    <xf numFmtId="0" fontId="7" fillId="0" borderId="0" xfId="0" applyFont="1" applyProtection="1"/>
    <xf numFmtId="0" fontId="11" fillId="0" borderId="3" xfId="0" applyFont="1" applyBorder="1" applyAlignment="1" applyProtection="1">
      <alignment horizontal="center"/>
    </xf>
    <xf numFmtId="0" fontId="11" fillId="3" borderId="2" xfId="0" applyFont="1" applyFill="1" applyBorder="1" applyAlignment="1" applyProtection="1">
      <alignment horizontal="center"/>
    </xf>
    <xf numFmtId="0" fontId="11" fillId="0" borderId="15" xfId="0" applyFont="1" applyBorder="1" applyAlignment="1" applyProtection="1">
      <alignment horizontal="center"/>
    </xf>
    <xf numFmtId="0" fontId="15" fillId="0" borderId="104" xfId="0" quotePrefix="1" applyFont="1" applyBorder="1" applyAlignment="1" applyProtection="1">
      <alignment horizontal="center"/>
    </xf>
    <xf numFmtId="0" fontId="9" fillId="3" borderId="2" xfId="0" applyFont="1" applyFill="1" applyBorder="1" applyProtection="1"/>
    <xf numFmtId="0" fontId="11" fillId="0" borderId="105" xfId="0" applyFont="1" applyBorder="1" applyAlignment="1" applyProtection="1"/>
    <xf numFmtId="0" fontId="11" fillId="3" borderId="2" xfId="0" applyFont="1" applyFill="1" applyBorder="1" applyAlignment="1" applyProtection="1"/>
    <xf numFmtId="0" fontId="7" fillId="0" borderId="0" xfId="0" applyFont="1" applyBorder="1" applyProtection="1"/>
    <xf numFmtId="1" fontId="11" fillId="0" borderId="104" xfId="0" applyNumberFormat="1" applyFont="1" applyBorder="1" applyAlignment="1" applyProtection="1"/>
    <xf numFmtId="4" fontId="11" fillId="3" borderId="2" xfId="0" applyNumberFormat="1" applyFont="1" applyFill="1" applyBorder="1" applyAlignment="1" applyProtection="1"/>
    <xf numFmtId="165" fontId="7" fillId="0" borderId="33" xfId="0" applyNumberFormat="1" applyFont="1" applyBorder="1" applyProtection="1"/>
    <xf numFmtId="1" fontId="11" fillId="0" borderId="1" xfId="0" applyNumberFormat="1" applyFont="1" applyBorder="1" applyAlignment="1" applyProtection="1"/>
    <xf numFmtId="1" fontId="11" fillId="3" borderId="2" xfId="0" applyNumberFormat="1" applyFont="1" applyFill="1" applyBorder="1" applyAlignment="1" applyProtection="1">
      <alignment horizontal="right"/>
    </xf>
    <xf numFmtId="165" fontId="7" fillId="0" borderId="0" xfId="0" applyNumberFormat="1" applyFont="1" applyBorder="1" applyProtection="1"/>
    <xf numFmtId="1" fontId="11" fillId="0" borderId="106" xfId="0" applyNumberFormat="1" applyFont="1" applyBorder="1" applyAlignment="1" applyProtection="1"/>
    <xf numFmtId="1" fontId="11" fillId="0" borderId="15" xfId="0" applyNumberFormat="1" applyFont="1" applyBorder="1" applyAlignment="1" applyProtection="1"/>
    <xf numFmtId="1" fontId="11" fillId="0" borderId="11" xfId="0" applyNumberFormat="1" applyFont="1" applyBorder="1" applyAlignment="1" applyProtection="1"/>
    <xf numFmtId="1" fontId="11" fillId="0" borderId="13" xfId="0" applyNumberFormat="1" applyFont="1" applyBorder="1" applyAlignment="1" applyProtection="1"/>
    <xf numFmtId="1" fontId="11" fillId="0" borderId="107" xfId="0" applyNumberFormat="1" applyFont="1" applyBorder="1" applyAlignment="1" applyProtection="1"/>
    <xf numFmtId="1" fontId="7" fillId="0" borderId="107" xfId="0" quotePrefix="1" applyNumberFormat="1" applyFont="1" applyBorder="1" applyAlignment="1" applyProtection="1"/>
    <xf numFmtId="1" fontId="7" fillId="3" borderId="2" xfId="0" quotePrefix="1" applyNumberFormat="1" applyFont="1" applyFill="1" applyBorder="1" applyAlignment="1" applyProtection="1">
      <alignment horizontal="right"/>
    </xf>
    <xf numFmtId="1" fontId="7" fillId="0" borderId="3" xfId="0" quotePrefix="1" applyNumberFormat="1" applyFont="1" applyBorder="1" applyAlignment="1" applyProtection="1"/>
    <xf numFmtId="165" fontId="7" fillId="3" borderId="0" xfId="0" applyNumberFormat="1" applyFont="1" applyFill="1" applyBorder="1" applyProtection="1"/>
    <xf numFmtId="1" fontId="11" fillId="0" borderId="14" xfId="0" applyNumberFormat="1" applyFont="1" applyBorder="1" applyAlignment="1" applyProtection="1"/>
    <xf numFmtId="165" fontId="7" fillId="0" borderId="0" xfId="0" applyNumberFormat="1" applyFont="1" applyProtection="1"/>
    <xf numFmtId="165" fontId="7" fillId="3" borderId="0" xfId="0" applyNumberFormat="1" applyFont="1" applyFill="1" applyProtection="1"/>
    <xf numFmtId="165" fontId="7" fillId="5" borderId="0" xfId="0" applyNumberFormat="1" applyFont="1" applyFill="1" applyBorder="1" applyProtection="1"/>
    <xf numFmtId="165" fontId="11" fillId="5" borderId="0" xfId="0" applyNumberFormat="1" applyFont="1" applyFill="1" applyBorder="1" applyProtection="1"/>
    <xf numFmtId="1" fontId="11" fillId="3" borderId="0" xfId="0" applyNumberFormat="1" applyFont="1" applyFill="1" applyBorder="1" applyAlignment="1" applyProtection="1">
      <alignment horizontal="right"/>
    </xf>
    <xf numFmtId="1" fontId="11" fillId="0" borderId="108" xfId="0" applyNumberFormat="1" applyFont="1" applyBorder="1" applyAlignment="1" applyProtection="1"/>
    <xf numFmtId="1" fontId="11" fillId="0" borderId="35" xfId="0" applyNumberFormat="1" applyFont="1" applyBorder="1" applyAlignment="1" applyProtection="1"/>
    <xf numFmtId="0" fontId="46" fillId="3" borderId="0" xfId="0" applyFont="1" applyFill="1" applyProtection="1"/>
    <xf numFmtId="1" fontId="7" fillId="0" borderId="15" xfId="0" quotePrefix="1" applyNumberFormat="1" applyFont="1" applyBorder="1" applyAlignment="1" applyProtection="1"/>
    <xf numFmtId="1" fontId="7" fillId="0" borderId="11" xfId="0" quotePrefix="1" applyNumberFormat="1" applyFont="1" applyBorder="1" applyAlignment="1" applyProtection="1"/>
    <xf numFmtId="1" fontId="7" fillId="0" borderId="105" xfId="0" quotePrefix="1" applyNumberFormat="1" applyFont="1" applyBorder="1" applyAlignment="1" applyProtection="1"/>
    <xf numFmtId="1" fontId="7" fillId="0" borderId="109" xfId="0" quotePrefix="1" applyNumberFormat="1" applyFont="1" applyBorder="1" applyAlignment="1" applyProtection="1"/>
    <xf numFmtId="1" fontId="11" fillId="0" borderId="104" xfId="0" applyNumberFormat="1" applyFont="1" applyBorder="1" applyAlignment="1" applyProtection="1">
      <alignment horizontal="right"/>
    </xf>
    <xf numFmtId="1" fontId="11" fillId="0" borderId="3" xfId="0" applyNumberFormat="1" applyFont="1" applyBorder="1" applyAlignment="1" applyProtection="1">
      <alignment horizontal="right"/>
    </xf>
    <xf numFmtId="0" fontId="9" fillId="3" borderId="63" xfId="0" applyFont="1" applyFill="1" applyBorder="1" applyProtection="1"/>
    <xf numFmtId="1" fontId="7" fillId="0" borderId="56" xfId="0" quotePrefix="1" applyNumberFormat="1" applyFont="1" applyBorder="1" applyAlignment="1" applyProtection="1"/>
    <xf numFmtId="165" fontId="7" fillId="0" borderId="63" xfId="0" applyNumberFormat="1" applyFont="1" applyBorder="1" applyProtection="1"/>
    <xf numFmtId="0" fontId="9" fillId="3" borderId="110" xfId="0" applyFont="1" applyFill="1" applyBorder="1" applyProtection="1"/>
    <xf numFmtId="3" fontId="7" fillId="0" borderId="57" xfId="0" quotePrefix="1" applyNumberFormat="1" applyFont="1" applyBorder="1" applyAlignment="1" applyProtection="1"/>
    <xf numFmtId="165" fontId="7" fillId="0" borderId="110" xfId="0" applyNumberFormat="1" applyFont="1" applyBorder="1" applyProtection="1"/>
    <xf numFmtId="1" fontId="7" fillId="0" borderId="57" xfId="0" quotePrefix="1" applyNumberFormat="1" applyFont="1" applyBorder="1" applyAlignment="1" applyProtection="1"/>
    <xf numFmtId="1" fontId="11" fillId="0" borderId="57" xfId="0" applyNumberFormat="1" applyFont="1" applyBorder="1" applyAlignment="1" applyProtection="1"/>
    <xf numFmtId="0" fontId="9" fillId="3" borderId="23" xfId="0" applyFont="1" applyFill="1" applyBorder="1" applyProtection="1"/>
    <xf numFmtId="1" fontId="11" fillId="0" borderId="111" xfId="0" applyNumberFormat="1" applyFont="1" applyBorder="1" applyAlignment="1" applyProtection="1"/>
    <xf numFmtId="165" fontId="7" fillId="0" borderId="23" xfId="0" applyNumberFormat="1" applyFont="1" applyBorder="1" applyProtection="1"/>
    <xf numFmtId="165" fontId="7" fillId="3" borderId="112" xfId="0" applyNumberFormat="1" applyFont="1" applyFill="1" applyBorder="1" applyProtection="1"/>
    <xf numFmtId="1" fontId="11" fillId="3" borderId="104" xfId="0" applyNumberFormat="1" applyFont="1" applyFill="1" applyBorder="1" applyAlignment="1" applyProtection="1"/>
    <xf numFmtId="1" fontId="7" fillId="3" borderId="0" xfId="0" quotePrefix="1" applyNumberFormat="1" applyFont="1" applyFill="1" applyBorder="1" applyAlignment="1" applyProtection="1">
      <alignment horizontal="right"/>
    </xf>
    <xf numFmtId="1" fontId="11" fillId="3" borderId="113" xfId="0" applyNumberFormat="1" applyFont="1" applyFill="1" applyBorder="1" applyAlignment="1" applyProtection="1"/>
    <xf numFmtId="1" fontId="11" fillId="0" borderId="113" xfId="0" applyNumberFormat="1" applyFont="1" applyBorder="1" applyAlignment="1" applyProtection="1"/>
    <xf numFmtId="0" fontId="7" fillId="3" borderId="114" xfId="0" applyFont="1" applyFill="1" applyBorder="1" applyAlignment="1" applyProtection="1">
      <alignment horizontal="left"/>
    </xf>
    <xf numFmtId="0" fontId="7" fillId="3" borderId="112" xfId="0" applyFont="1" applyFill="1" applyBorder="1" applyAlignment="1" applyProtection="1">
      <alignment horizontal="left"/>
    </xf>
    <xf numFmtId="1" fontId="11" fillId="3" borderId="107" xfId="0" applyNumberFormat="1" applyFont="1" applyFill="1" applyBorder="1" applyProtection="1"/>
    <xf numFmtId="1" fontId="11" fillId="0" borderId="108" xfId="0" applyNumberFormat="1" applyFont="1" applyBorder="1" applyProtection="1"/>
    <xf numFmtId="1" fontId="11" fillId="0" borderId="107" xfId="0" applyNumberFormat="1" applyFont="1" applyBorder="1" applyProtection="1"/>
    <xf numFmtId="1" fontId="11" fillId="3" borderId="115" xfId="0" applyNumberFormat="1" applyFont="1" applyFill="1" applyBorder="1" applyProtection="1"/>
    <xf numFmtId="0" fontId="7" fillId="3" borderId="116" xfId="0" applyFont="1" applyFill="1" applyBorder="1" applyAlignment="1" applyProtection="1">
      <alignment horizontal="left"/>
    </xf>
    <xf numFmtId="3" fontId="7" fillId="3" borderId="0" xfId="0" applyNumberFormat="1" applyFont="1" applyFill="1" applyBorder="1" applyProtection="1"/>
    <xf numFmtId="1" fontId="11" fillId="0" borderId="0" xfId="0" applyNumberFormat="1" applyFont="1" applyBorder="1" applyProtection="1"/>
    <xf numFmtId="0" fontId="9" fillId="16" borderId="0" xfId="0" applyFont="1" applyFill="1" applyBorder="1" applyProtection="1"/>
    <xf numFmtId="0" fontId="15" fillId="16" borderId="0" xfId="0" applyFont="1" applyFill="1" applyBorder="1" applyProtection="1"/>
    <xf numFmtId="0" fontId="7" fillId="16" borderId="0" xfId="0" applyFont="1" applyFill="1" applyBorder="1" applyProtection="1"/>
    <xf numFmtId="0" fontId="11" fillId="2" borderId="0" xfId="0" applyFont="1" applyFill="1" applyBorder="1" applyProtection="1"/>
    <xf numFmtId="0" fontId="9" fillId="2" borderId="0" xfId="0" applyFont="1" applyFill="1" applyBorder="1" applyProtection="1"/>
    <xf numFmtId="165" fontId="11" fillId="2" borderId="103" xfId="0" applyNumberFormat="1" applyFont="1" applyFill="1" applyBorder="1" applyProtection="1"/>
    <xf numFmtId="165" fontId="11" fillId="2" borderId="70" xfId="0" applyNumberFormat="1" applyFont="1" applyFill="1" applyBorder="1" applyProtection="1"/>
    <xf numFmtId="165" fontId="11" fillId="2" borderId="0" xfId="0" applyNumberFormat="1" applyFont="1" applyFill="1" applyBorder="1" applyProtection="1"/>
    <xf numFmtId="0" fontId="7" fillId="2" borderId="0" xfId="0" applyFont="1" applyFill="1" applyProtection="1"/>
    <xf numFmtId="165" fontId="11" fillId="2" borderId="2" xfId="0" applyNumberFormat="1" applyFont="1" applyFill="1" applyBorder="1" applyAlignment="1" applyProtection="1">
      <alignment horizontal="center" vertical="center" wrapText="1"/>
    </xf>
    <xf numFmtId="0" fontId="11" fillId="2" borderId="2" xfId="0" applyFont="1" applyFill="1" applyBorder="1" applyAlignment="1" applyProtection="1">
      <alignment horizontal="center"/>
    </xf>
    <xf numFmtId="0" fontId="9" fillId="2" borderId="2" xfId="0" applyFont="1" applyFill="1" applyBorder="1" applyProtection="1"/>
    <xf numFmtId="0" fontId="11" fillId="2" borderId="2" xfId="0" applyFont="1" applyFill="1" applyBorder="1" applyAlignment="1" applyProtection="1"/>
    <xf numFmtId="4" fontId="11" fillId="2" borderId="2" xfId="0" applyNumberFormat="1" applyFont="1" applyFill="1" applyBorder="1" applyAlignment="1" applyProtection="1"/>
    <xf numFmtId="1" fontId="11" fillId="2" borderId="2" xfId="0" applyNumberFormat="1" applyFont="1" applyFill="1" applyBorder="1" applyAlignment="1" applyProtection="1">
      <alignment horizontal="right"/>
    </xf>
    <xf numFmtId="1" fontId="7" fillId="2" borderId="2" xfId="0" quotePrefix="1" applyNumberFormat="1" applyFont="1" applyFill="1" applyBorder="1" applyAlignment="1" applyProtection="1">
      <alignment horizontal="right"/>
    </xf>
    <xf numFmtId="165" fontId="7" fillId="2" borderId="0" xfId="0" applyNumberFormat="1" applyFont="1" applyFill="1" applyBorder="1" applyProtection="1"/>
    <xf numFmtId="165" fontId="7" fillId="2" borderId="0" xfId="0" applyNumberFormat="1" applyFont="1" applyFill="1" applyProtection="1"/>
    <xf numFmtId="165" fontId="7" fillId="16" borderId="0" xfId="0" applyNumberFormat="1" applyFont="1" applyFill="1" applyBorder="1" applyProtection="1"/>
    <xf numFmtId="165" fontId="11" fillId="16" borderId="0" xfId="0" applyNumberFormat="1" applyFont="1" applyFill="1" applyBorder="1" applyProtection="1"/>
    <xf numFmtId="1" fontId="11" fillId="2" borderId="0" xfId="0" applyNumberFormat="1" applyFont="1" applyFill="1" applyBorder="1" applyAlignment="1" applyProtection="1">
      <alignment horizontal="right"/>
    </xf>
    <xf numFmtId="0" fontId="46" fillId="2" borderId="0" xfId="0" applyFont="1" applyFill="1" applyProtection="1"/>
    <xf numFmtId="0" fontId="9" fillId="2" borderId="63" xfId="0" applyFont="1" applyFill="1" applyBorder="1" applyProtection="1"/>
    <xf numFmtId="0" fontId="9" fillId="2" borderId="110" xfId="0" applyFont="1" applyFill="1" applyBorder="1" applyProtection="1"/>
    <xf numFmtId="0" fontId="9" fillId="2" borderId="23" xfId="0" applyFont="1" applyFill="1" applyBorder="1" applyProtection="1"/>
    <xf numFmtId="1" fontId="7" fillId="2" borderId="0" xfId="0" quotePrefix="1" applyNumberFormat="1" applyFont="1" applyFill="1" applyBorder="1" applyAlignment="1" applyProtection="1">
      <alignment horizontal="right"/>
    </xf>
    <xf numFmtId="3" fontId="7" fillId="2" borderId="0" xfId="0" applyNumberFormat="1" applyFont="1" applyFill="1" applyBorder="1" applyProtection="1"/>
    <xf numFmtId="0" fontId="11" fillId="3" borderId="0" xfId="0" applyFont="1" applyFill="1" applyAlignment="1" applyProtection="1">
      <alignment horizontal="center"/>
    </xf>
    <xf numFmtId="165" fontId="11" fillId="3" borderId="0" xfId="0" applyNumberFormat="1" applyFont="1" applyFill="1" applyBorder="1" applyAlignment="1" applyProtection="1">
      <alignment horizontal="left"/>
    </xf>
    <xf numFmtId="0" fontId="16" fillId="6" borderId="81" xfId="3" applyFont="1" applyFill="1" applyBorder="1" applyAlignment="1" applyProtection="1">
      <alignment horizontal="center" vertical="center"/>
    </xf>
    <xf numFmtId="0" fontId="16" fillId="6" borderId="24" xfId="3" applyFont="1" applyFill="1" applyBorder="1" applyAlignment="1" applyProtection="1">
      <alignment horizontal="center" vertical="center"/>
    </xf>
    <xf numFmtId="0" fontId="16" fillId="3" borderId="31" xfId="0" applyFont="1" applyFill="1" applyBorder="1" applyAlignment="1" applyProtection="1">
      <alignment horizontal="left"/>
    </xf>
    <xf numFmtId="0" fontId="16" fillId="3" borderId="5" xfId="0" quotePrefix="1" applyFont="1" applyFill="1" applyBorder="1" applyAlignment="1" applyProtection="1">
      <alignment horizontal="left"/>
    </xf>
    <xf numFmtId="0" fontId="16" fillId="3" borderId="24" xfId="0" applyFont="1" applyFill="1" applyBorder="1" applyAlignment="1" applyProtection="1">
      <alignment horizontal="left"/>
    </xf>
    <xf numFmtId="3" fontId="16" fillId="6" borderId="47" xfId="0" applyNumberFormat="1" applyFont="1" applyFill="1" applyBorder="1" applyAlignment="1" applyProtection="1">
      <alignment horizontal="center"/>
    </xf>
    <xf numFmtId="3" fontId="18" fillId="3" borderId="78" xfId="0" applyNumberFormat="1" applyFont="1" applyFill="1" applyBorder="1" applyAlignment="1" applyProtection="1">
      <alignment horizontal="center"/>
    </xf>
    <xf numFmtId="3" fontId="18" fillId="3" borderId="19" xfId="0" applyNumberFormat="1" applyFont="1" applyFill="1" applyBorder="1" applyAlignment="1" applyProtection="1">
      <alignment horizontal="center"/>
    </xf>
    <xf numFmtId="3" fontId="18" fillId="3" borderId="5" xfId="0" applyNumberFormat="1" applyFont="1" applyFill="1" applyBorder="1" applyAlignment="1" applyProtection="1">
      <alignment horizontal="center"/>
    </xf>
    <xf numFmtId="3" fontId="18" fillId="3" borderId="31" xfId="0" applyNumberFormat="1" applyFont="1" applyFill="1" applyBorder="1" applyAlignment="1" applyProtection="1">
      <alignment horizontal="center"/>
    </xf>
    <xf numFmtId="3" fontId="18" fillId="4" borderId="16" xfId="0" applyNumberFormat="1" applyFont="1" applyFill="1" applyBorder="1" applyAlignment="1" applyProtection="1">
      <alignment horizontal="center"/>
    </xf>
    <xf numFmtId="3" fontId="18" fillId="4" borderId="17" xfId="0" applyNumberFormat="1" applyFont="1" applyFill="1" applyBorder="1" applyAlignment="1" applyProtection="1">
      <alignment horizontal="center"/>
    </xf>
    <xf numFmtId="3" fontId="18" fillId="4" borderId="18" xfId="0" applyNumberFormat="1" applyFont="1" applyFill="1" applyBorder="1" applyAlignment="1" applyProtection="1">
      <alignment horizontal="center"/>
    </xf>
    <xf numFmtId="3" fontId="18" fillId="3" borderId="16" xfId="0" applyNumberFormat="1" applyFont="1" applyFill="1" applyBorder="1" applyAlignment="1" applyProtection="1">
      <alignment horizontal="center"/>
    </xf>
    <xf numFmtId="3" fontId="18" fillId="3" borderId="17" xfId="0" applyNumberFormat="1" applyFont="1" applyFill="1" applyBorder="1" applyAlignment="1" applyProtection="1">
      <alignment horizontal="center"/>
    </xf>
    <xf numFmtId="3" fontId="18" fillId="3" borderId="8" xfId="0" applyNumberFormat="1" applyFont="1" applyFill="1" applyBorder="1" applyAlignment="1" applyProtection="1">
      <alignment horizontal="center"/>
    </xf>
    <xf numFmtId="3" fontId="18" fillId="3" borderId="81" xfId="0" applyNumberFormat="1" applyFont="1" applyFill="1" applyBorder="1" applyAlignment="1" applyProtection="1">
      <alignment horizontal="center"/>
    </xf>
    <xf numFmtId="3" fontId="18" fillId="3" borderId="16" xfId="0" quotePrefix="1" applyNumberFormat="1" applyFont="1" applyFill="1" applyBorder="1" applyAlignment="1" applyProtection="1">
      <alignment horizontal="center"/>
    </xf>
    <xf numFmtId="3" fontId="18" fillId="3" borderId="18" xfId="0" quotePrefix="1" applyNumberFormat="1" applyFont="1" applyFill="1" applyBorder="1" applyAlignment="1" applyProtection="1">
      <alignment horizontal="center"/>
    </xf>
    <xf numFmtId="3" fontId="16" fillId="8" borderId="47" xfId="0" applyNumberFormat="1" applyFont="1" applyFill="1" applyBorder="1" applyAlignment="1" applyProtection="1">
      <alignment horizontal="center"/>
    </xf>
    <xf numFmtId="3" fontId="18" fillId="3" borderId="62" xfId="0" applyNumberFormat="1" applyFont="1" applyFill="1" applyBorder="1" applyAlignment="1" applyProtection="1">
      <alignment horizontal="center"/>
    </xf>
    <xf numFmtId="3" fontId="18" fillId="7" borderId="5" xfId="0" applyNumberFormat="1" applyFont="1" applyFill="1" applyBorder="1" applyAlignment="1" applyProtection="1">
      <alignment horizontal="center"/>
    </xf>
    <xf numFmtId="3" fontId="18" fillId="7" borderId="16" xfId="0" applyNumberFormat="1" applyFont="1" applyFill="1" applyBorder="1" applyAlignment="1" applyProtection="1">
      <alignment horizontal="center"/>
    </xf>
    <xf numFmtId="3" fontId="18" fillId="7" borderId="18" xfId="0" applyNumberFormat="1" applyFont="1" applyFill="1" applyBorder="1" applyAlignment="1" applyProtection="1">
      <alignment horizontal="center"/>
    </xf>
    <xf numFmtId="3" fontId="18" fillId="3" borderId="24" xfId="0" quotePrefix="1" applyNumberFormat="1" applyFont="1" applyFill="1" applyBorder="1" applyAlignment="1" applyProtection="1">
      <alignment horizontal="center"/>
    </xf>
    <xf numFmtId="3" fontId="18" fillId="9" borderId="47" xfId="0" applyNumberFormat="1" applyFont="1" applyFill="1" applyBorder="1" applyAlignment="1" applyProtection="1">
      <alignment horizontal="center"/>
    </xf>
    <xf numFmtId="3" fontId="18" fillId="3" borderId="62" xfId="0" quotePrefix="1" applyNumberFormat="1" applyFont="1" applyFill="1" applyBorder="1" applyAlignment="1" applyProtection="1">
      <alignment horizontal="center"/>
    </xf>
    <xf numFmtId="3" fontId="18" fillId="3" borderId="17" xfId="0" quotePrefix="1" applyNumberFormat="1" applyFont="1" applyFill="1" applyBorder="1" applyAlignment="1" applyProtection="1">
      <alignment horizontal="center"/>
    </xf>
    <xf numFmtId="3" fontId="18" fillId="3" borderId="19" xfId="0" quotePrefix="1" applyNumberFormat="1" applyFont="1" applyFill="1" applyBorder="1" applyAlignment="1" applyProtection="1">
      <alignment horizontal="center"/>
    </xf>
    <xf numFmtId="3" fontId="18" fillId="12" borderId="5" xfId="0" quotePrefix="1" applyNumberFormat="1" applyFont="1" applyFill="1" applyBorder="1" applyAlignment="1" applyProtection="1">
      <alignment horizontal="center"/>
    </xf>
    <xf numFmtId="3" fontId="18" fillId="7" borderId="47" xfId="0" applyNumberFormat="1" applyFont="1" applyFill="1" applyBorder="1" applyAlignment="1" applyProtection="1">
      <alignment horizontal="center"/>
    </xf>
    <xf numFmtId="3" fontId="18" fillId="6" borderId="83" xfId="0" applyNumberFormat="1" applyFont="1" applyFill="1" applyBorder="1" applyAlignment="1" applyProtection="1">
      <alignment horizontal="center"/>
    </xf>
    <xf numFmtId="3" fontId="18" fillId="3" borderId="31" xfId="0" quotePrefix="1" applyNumberFormat="1" applyFont="1" applyFill="1" applyBorder="1" applyAlignment="1" applyProtection="1">
      <alignment horizontal="center"/>
    </xf>
    <xf numFmtId="3" fontId="18" fillId="6" borderId="47" xfId="0" applyNumberFormat="1" applyFont="1" applyFill="1" applyBorder="1" applyAlignment="1" applyProtection="1">
      <alignment horizontal="center"/>
    </xf>
    <xf numFmtId="3" fontId="18" fillId="3" borderId="24" xfId="0" applyNumberFormat="1" applyFont="1" applyFill="1" applyBorder="1" applyAlignment="1" applyProtection="1">
      <alignment horizontal="center"/>
    </xf>
    <xf numFmtId="3" fontId="18" fillId="10" borderId="16" xfId="0" quotePrefix="1" applyNumberFormat="1" applyFont="1" applyFill="1" applyBorder="1" applyAlignment="1" applyProtection="1">
      <alignment horizontal="center"/>
    </xf>
    <xf numFmtId="3" fontId="18" fillId="10" borderId="17" xfId="0" quotePrefix="1" applyNumberFormat="1" applyFont="1" applyFill="1" applyBorder="1" applyAlignment="1" applyProtection="1">
      <alignment horizontal="center"/>
    </xf>
    <xf numFmtId="3" fontId="18" fillId="10" borderId="18" xfId="0" quotePrefix="1" applyNumberFormat="1" applyFont="1" applyFill="1" applyBorder="1" applyAlignment="1" applyProtection="1">
      <alignment horizontal="center"/>
    </xf>
    <xf numFmtId="3" fontId="18" fillId="10" borderId="9" xfId="0" applyNumberFormat="1" applyFont="1" applyFill="1" applyBorder="1" applyAlignment="1" applyProtection="1">
      <alignment horizontal="center"/>
    </xf>
    <xf numFmtId="165" fontId="16" fillId="3" borderId="0" xfId="0" quotePrefix="1" applyNumberFormat="1" applyFont="1" applyFill="1" applyBorder="1" applyAlignment="1" applyProtection="1">
      <alignment horizontal="left"/>
    </xf>
    <xf numFmtId="0" fontId="18" fillId="3" borderId="0" xfId="0" quotePrefix="1" applyFont="1" applyFill="1" applyBorder="1" applyAlignment="1" applyProtection="1">
      <alignment horizontal="left"/>
    </xf>
    <xf numFmtId="3" fontId="24" fillId="3" borderId="23" xfId="0" applyNumberFormat="1" applyFont="1" applyFill="1" applyBorder="1" applyAlignment="1" applyProtection="1">
      <alignment horizontal="center" vertical="center"/>
    </xf>
    <xf numFmtId="0" fontId="19" fillId="6" borderId="1" xfId="3" applyFont="1" applyFill="1" applyBorder="1" applyAlignment="1" applyProtection="1">
      <alignment horizontal="center" vertical="center" wrapText="1"/>
    </xf>
    <xf numFmtId="0" fontId="19" fillId="6" borderId="15" xfId="3" applyFont="1" applyFill="1" applyBorder="1" applyAlignment="1" applyProtection="1">
      <alignment horizontal="center" vertical="center" wrapText="1"/>
    </xf>
    <xf numFmtId="1" fontId="34" fillId="7" borderId="12" xfId="3" applyNumberFormat="1" applyFont="1" applyFill="1" applyBorder="1" applyAlignment="1" applyProtection="1">
      <alignment horizontal="center" vertical="center"/>
    </xf>
    <xf numFmtId="1" fontId="34" fillId="7" borderId="22" xfId="3" applyNumberFormat="1" applyFont="1" applyFill="1" applyBorder="1" applyAlignment="1" applyProtection="1">
      <alignment horizontal="center" vertical="center"/>
    </xf>
    <xf numFmtId="0" fontId="3" fillId="3" borderId="26" xfId="3" applyFont="1" applyFill="1" applyBorder="1" applyAlignment="1" applyProtection="1">
      <alignment horizontal="right" vertical="top" wrapText="1"/>
    </xf>
    <xf numFmtId="0" fontId="3" fillId="3" borderId="0" xfId="3" applyFont="1" applyFill="1" applyAlignment="1" applyProtection="1">
      <alignment horizontal="right" vertical="top" wrapText="1"/>
    </xf>
    <xf numFmtId="0" fontId="37" fillId="6" borderId="1" xfId="0" applyFont="1" applyFill="1" applyBorder="1" applyAlignment="1" applyProtection="1">
      <alignment horizontal="center" vertical="center" wrapText="1"/>
    </xf>
    <xf numFmtId="0" fontId="37" fillId="6" borderId="15" xfId="0" applyFont="1" applyFill="1" applyBorder="1" applyAlignment="1" applyProtection="1">
      <alignment horizontal="center" vertical="center" wrapText="1"/>
    </xf>
    <xf numFmtId="0" fontId="4" fillId="3" borderId="26" xfId="3" applyFont="1" applyFill="1" applyBorder="1" applyAlignment="1" applyProtection="1">
      <alignment horizontal="center" vertical="center"/>
    </xf>
  </cellXfs>
  <cellStyles count="10">
    <cellStyle name="Hyperlink 2" xfId="2" xr:uid="{00000000-0005-0000-0000-000000000000}"/>
    <cellStyle name="Normal 2" xfId="3" xr:uid="{00000000-0005-0000-0000-000001000000}"/>
    <cellStyle name="Normal 3" xfId="4" xr:uid="{00000000-0005-0000-0000-000002000000}"/>
    <cellStyle name="Normal 3 2" xfId="5" xr:uid="{00000000-0005-0000-0000-000003000000}"/>
    <cellStyle name="Normal 4" xfId="6" xr:uid="{00000000-0005-0000-0000-000004000000}"/>
    <cellStyle name="Normal_B3_2013" xfId="7" xr:uid="{00000000-0005-0000-0000-000005000000}"/>
    <cellStyle name="Normal_BIN 7301,7311 and 6301" xfId="8" xr:uid="{00000000-0005-0000-0000-000006000000}"/>
    <cellStyle name="Запетая 2" xfId="9" xr:uid="{00000000-0005-0000-0000-000007000000}"/>
    <cellStyle name="Нормален" xfId="0" builtinId="0"/>
    <cellStyle name="Нормален 2" xfId="1" xr:uid="{00000000-0005-0000-0000-000009000000}"/>
  </cellStyles>
  <dxfs count="80">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risteva%20D\&#1054;&#1058;&#1063;&#1045;&#1058;&#1048;%202020\&#1084;&#1077;&#1089;&#1077;&#1095;&#1085;&#1080;%20&#1086;&#1090;&#1095;&#1077;&#1090;&#1080;\02.2020\&#1084;.02.2020\1722_02.2020\B1_2020_02_PRB_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08.2025/1722_B1_2025_08_PRB.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2;.08.2025/1722_B1_2025_08_PRB_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52;.08.2025/1722_B1_2025_08_PRB_D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52;.08.2025/1722_B1_2025_08_PRB_KS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052;.08.2025/1722_B1_2025_08_PRB_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efreshError="1"/>
      <sheetData sheetId="4" refreshError="1"/>
      <sheetData sheetId="5" refreshError="1">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45900</v>
          </cell>
          <cell r="H9">
            <v>455464</v>
          </cell>
          <cell r="I9"/>
        </row>
        <row r="12">
          <cell r="B12" t="str">
            <v>Аграрен университет - Пловдив</v>
          </cell>
          <cell r="E12" t="str">
            <v>код по ЕБК:</v>
          </cell>
          <cell r="F12" t="str">
            <v>1722</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3335600</v>
          </cell>
          <cell r="G74">
            <v>972763</v>
          </cell>
          <cell r="H74">
            <v>0</v>
          </cell>
          <cell r="I74">
            <v>939995</v>
          </cell>
          <cell r="J74">
            <v>-86</v>
          </cell>
        </row>
        <row r="75">
          <cell r="E75"/>
          <cell r="G75"/>
          <cell r="H75"/>
          <cell r="I75"/>
          <cell r="J75"/>
        </row>
        <row r="77">
          <cell r="E77">
            <v>3115000</v>
          </cell>
          <cell r="G77">
            <v>783959</v>
          </cell>
          <cell r="H77"/>
          <cell r="I77">
            <v>927122</v>
          </cell>
          <cell r="J77"/>
        </row>
        <row r="78">
          <cell r="E78">
            <v>170000</v>
          </cell>
          <cell r="G78">
            <v>158980</v>
          </cell>
          <cell r="H78"/>
          <cell r="I78">
            <v>9233</v>
          </cell>
          <cell r="J78">
            <v>-86</v>
          </cell>
        </row>
        <row r="79">
          <cell r="E79">
            <v>50600</v>
          </cell>
          <cell r="G79">
            <v>29824</v>
          </cell>
          <cell r="H79"/>
          <cell r="I79">
            <v>3640</v>
          </cell>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35000</v>
          </cell>
          <cell r="G106">
            <v>29119</v>
          </cell>
          <cell r="H106">
            <v>0</v>
          </cell>
          <cell r="I106">
            <v>5717</v>
          </cell>
          <cell r="J106">
            <v>86</v>
          </cell>
        </row>
        <row r="110">
          <cell r="E110">
            <v>679</v>
          </cell>
          <cell r="G110">
            <v>1280</v>
          </cell>
          <cell r="H110">
            <v>0</v>
          </cell>
          <cell r="I110">
            <v>-4</v>
          </cell>
          <cell r="J110">
            <v>-360</v>
          </cell>
        </row>
        <row r="119">
          <cell r="E119">
            <v>-48636</v>
          </cell>
          <cell r="G119">
            <v>-29486</v>
          </cell>
          <cell r="H119">
            <v>0</v>
          </cell>
          <cell r="I119">
            <v>-810</v>
          </cell>
          <cell r="J119">
            <v>0</v>
          </cell>
        </row>
        <row r="123">
          <cell r="E123">
            <v>284000</v>
          </cell>
          <cell r="G123">
            <v>29838</v>
          </cell>
          <cell r="H123">
            <v>0</v>
          </cell>
          <cell r="I123">
            <v>40715</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14155800</v>
          </cell>
          <cell r="G187">
            <v>6525877</v>
          </cell>
          <cell r="H187">
            <v>0</v>
          </cell>
          <cell r="I187">
            <v>280002</v>
          </cell>
          <cell r="J187">
            <v>1749743</v>
          </cell>
        </row>
        <row r="190">
          <cell r="E190">
            <v>1252584</v>
          </cell>
          <cell r="G190">
            <v>460835</v>
          </cell>
          <cell r="H190">
            <v>0</v>
          </cell>
          <cell r="I190">
            <v>0</v>
          </cell>
          <cell r="J190">
            <v>17598</v>
          </cell>
        </row>
        <row r="196">
          <cell r="E196">
            <v>2198700</v>
          </cell>
          <cell r="G196">
            <v>0</v>
          </cell>
          <cell r="H196">
            <v>0</v>
          </cell>
          <cell r="I196">
            <v>0</v>
          </cell>
          <cell r="J196">
            <v>1493376</v>
          </cell>
        </row>
        <row r="204">
          <cell r="E204">
            <v>0</v>
          </cell>
          <cell r="G204">
            <v>0</v>
          </cell>
          <cell r="H204">
            <v>0</v>
          </cell>
          <cell r="I204">
            <v>0</v>
          </cell>
          <cell r="J204">
            <v>0</v>
          </cell>
        </row>
        <row r="205">
          <cell r="E205">
            <v>2316099</v>
          </cell>
          <cell r="G205">
            <v>1092777</v>
          </cell>
          <cell r="H205">
            <v>0</v>
          </cell>
          <cell r="I205">
            <v>26818</v>
          </cell>
          <cell r="J205">
            <v>-1026</v>
          </cell>
        </row>
        <row r="223">
          <cell r="E223">
            <v>265100</v>
          </cell>
          <cell r="G223">
            <v>219941</v>
          </cell>
          <cell r="H223">
            <v>0</v>
          </cell>
          <cell r="I223">
            <v>1631</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1347864</v>
          </cell>
          <cell r="G259">
            <v>779177</v>
          </cell>
          <cell r="H259">
            <v>0</v>
          </cell>
          <cell r="I259">
            <v>31518</v>
          </cell>
          <cell r="J259">
            <v>0</v>
          </cell>
        </row>
        <row r="260">
          <cell r="E260">
            <v>0</v>
          </cell>
          <cell r="G260">
            <v>0</v>
          </cell>
          <cell r="H260">
            <v>0</v>
          </cell>
          <cell r="I260">
            <v>0</v>
          </cell>
          <cell r="J260">
            <v>0</v>
          </cell>
        </row>
        <row r="261">
          <cell r="E261">
            <v>31400</v>
          </cell>
          <cell r="G261">
            <v>17356</v>
          </cell>
          <cell r="H261">
            <v>0</v>
          </cell>
          <cell r="I261">
            <v>1353</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16400</v>
          </cell>
          <cell r="G274">
            <v>9460</v>
          </cell>
          <cell r="H274">
            <v>0</v>
          </cell>
          <cell r="I274">
            <v>352</v>
          </cell>
          <cell r="J274">
            <v>0</v>
          </cell>
        </row>
        <row r="275">
          <cell r="E275">
            <v>0</v>
          </cell>
          <cell r="G275">
            <v>0</v>
          </cell>
          <cell r="H275">
            <v>0</v>
          </cell>
          <cell r="I275">
            <v>0</v>
          </cell>
          <cell r="J275">
            <v>0</v>
          </cell>
        </row>
        <row r="278">
          <cell r="E278">
            <v>710000</v>
          </cell>
          <cell r="G278">
            <v>0</v>
          </cell>
          <cell r="H278">
            <v>0</v>
          </cell>
          <cell r="I278">
            <v>0</v>
          </cell>
          <cell r="J278">
            <v>0</v>
          </cell>
        </row>
        <row r="279">
          <cell r="E279">
            <v>409700</v>
          </cell>
          <cell r="G279">
            <v>188991</v>
          </cell>
          <cell r="H279">
            <v>0</v>
          </cell>
          <cell r="I279">
            <v>0</v>
          </cell>
          <cell r="J279">
            <v>0</v>
          </cell>
        </row>
        <row r="287">
          <cell r="E287">
            <v>6000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15026796</v>
          </cell>
          <cell r="G386">
            <v>6719798</v>
          </cell>
          <cell r="H386">
            <v>0</v>
          </cell>
          <cell r="I386">
            <v>0</v>
          </cell>
          <cell r="J386">
            <v>0</v>
          </cell>
        </row>
        <row r="391">
          <cell r="E391">
            <v>0</v>
          </cell>
          <cell r="G391">
            <v>0</v>
          </cell>
          <cell r="H391">
            <v>0</v>
          </cell>
          <cell r="I391">
            <v>0</v>
          </cell>
          <cell r="J391">
            <v>0</v>
          </cell>
        </row>
        <row r="394">
          <cell r="E394">
            <v>-185000</v>
          </cell>
          <cell r="G394">
            <v>19690</v>
          </cell>
          <cell r="H394">
            <v>0</v>
          </cell>
          <cell r="I394">
            <v>0</v>
          </cell>
          <cell r="J394">
            <v>0</v>
          </cell>
        </row>
        <row r="399">
          <cell r="E399">
            <v>-100000</v>
          </cell>
          <cell r="G399">
            <v>-4442</v>
          </cell>
          <cell r="H399">
            <v>-11543</v>
          </cell>
          <cell r="I399">
            <v>-303</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3350114</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71633</v>
          </cell>
          <cell r="G527">
            <v>1704443</v>
          </cell>
          <cell r="H527">
            <v>1013045</v>
          </cell>
          <cell r="I527">
            <v>0</v>
          </cell>
          <cell r="J527">
            <v>-90183</v>
          </cell>
        </row>
        <row r="534">
          <cell r="E534">
            <v>265098</v>
          </cell>
          <cell r="G534">
            <v>263960</v>
          </cell>
          <cell r="H534">
            <v>0</v>
          </cell>
          <cell r="I534">
            <v>0</v>
          </cell>
          <cell r="J534">
            <v>120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5000</v>
          </cell>
          <cell r="G547">
            <v>-6164</v>
          </cell>
          <cell r="H547">
            <v>0</v>
          </cell>
          <cell r="I547">
            <v>3437</v>
          </cell>
          <cell r="J547">
            <v>0</v>
          </cell>
        </row>
        <row r="570">
          <cell r="E570"/>
          <cell r="G570"/>
          <cell r="H570">
            <v>0</v>
          </cell>
          <cell r="I570">
            <v>0</v>
          </cell>
          <cell r="J570">
            <v>0</v>
          </cell>
        </row>
        <row r="571">
          <cell r="E571">
            <v>3570173</v>
          </cell>
          <cell r="G571">
            <v>0</v>
          </cell>
          <cell r="H571">
            <v>3570173</v>
          </cell>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v>-2880125</v>
          </cell>
          <cell r="G576">
            <v>-5504</v>
          </cell>
          <cell r="H576">
            <v>0</v>
          </cell>
          <cell r="I576">
            <v>0</v>
          </cell>
          <cell r="J576">
            <v>0</v>
          </cell>
        </row>
        <row r="577">
          <cell r="E577"/>
          <cell r="G577">
            <v>0</v>
          </cell>
          <cell r="H577">
            <v>-4494875</v>
          </cell>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v>-34097</v>
          </cell>
          <cell r="J580">
            <v>0</v>
          </cell>
        </row>
        <row r="581">
          <cell r="E581"/>
          <cell r="G581">
            <v>0</v>
          </cell>
          <cell r="H581">
            <v>0</v>
          </cell>
          <cell r="I581"/>
          <cell r="J581">
            <v>0</v>
          </cell>
        </row>
        <row r="582">
          <cell r="E582"/>
          <cell r="G582">
            <v>-11552</v>
          </cell>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v>4545420</v>
          </cell>
          <cell r="G590">
            <v>4545420</v>
          </cell>
          <cell r="H590">
            <v>0</v>
          </cell>
          <cell r="I590">
            <v>0</v>
          </cell>
          <cell r="J590">
            <v>0</v>
          </cell>
        </row>
        <row r="591">
          <cell r="E591"/>
          <cell r="G591"/>
          <cell r="H591">
            <v>0</v>
          </cell>
          <cell r="I591">
            <v>0</v>
          </cell>
          <cell r="J591">
            <v>0</v>
          </cell>
        </row>
        <row r="592">
          <cell r="E592">
            <v>-1215991</v>
          </cell>
          <cell r="G592">
            <v>-5624525</v>
          </cell>
          <cell r="H592">
            <v>0</v>
          </cell>
          <cell r="I592">
            <v>0</v>
          </cell>
          <cell r="J592">
            <v>0</v>
          </cell>
        </row>
        <row r="593">
          <cell r="E593"/>
          <cell r="G593"/>
          <cell r="H593">
            <v>0</v>
          </cell>
          <cell r="I593">
            <v>0</v>
          </cell>
          <cell r="J593">
            <v>0</v>
          </cell>
        </row>
        <row r="594">
          <cell r="E594">
            <v>0</v>
          </cell>
          <cell r="G594">
            <v>689776</v>
          </cell>
          <cell r="H594">
            <v>-76800</v>
          </cell>
          <cell r="I594">
            <v>-612976</v>
          </cell>
          <cell r="J594">
            <v>0</v>
          </cell>
        </row>
        <row r="597">
          <cell r="E597">
            <v>0</v>
          </cell>
          <cell r="G597">
            <v>76800</v>
          </cell>
          <cell r="H597">
            <v>-76800</v>
          </cell>
          <cell r="I597"/>
          <cell r="J597">
            <v>0</v>
          </cell>
        </row>
        <row r="603">
          <cell r="G603" t="str">
            <v>Иванка Налджиян</v>
          </cell>
        </row>
        <row r="606">
          <cell r="D606" t="str">
            <v>Цветелина Гешева</v>
          </cell>
          <cell r="G606" t="str">
            <v>Доц.д-р Боряна Иванова</v>
          </cell>
        </row>
        <row r="608">
          <cell r="B608">
            <v>45905</v>
          </cell>
          <cell r="E608" t="str">
            <v>032/654331</v>
          </cell>
          <cell r="F608"/>
          <cell r="H608" t="str">
            <v>vani2223@abv.bg</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ow r="9">
          <cell r="B9" t="str">
            <v>АГРАРЕН УНИВЕРСИТЕТ ПЛОВДИВ</v>
          </cell>
          <cell r="F9">
            <v>45900</v>
          </cell>
          <cell r="H9">
            <v>455464</v>
          </cell>
        </row>
        <row r="12">
          <cell r="B12" t="str">
            <v>Аграрен университет - Пловдив</v>
          </cell>
          <cell r="E12" t="str">
            <v>код по ЕБК:</v>
          </cell>
          <cell r="F12" t="str">
            <v>1722</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18371</v>
          </cell>
          <cell r="H547">
            <v>0</v>
          </cell>
          <cell r="I547">
            <v>0</v>
          </cell>
          <cell r="J547">
            <v>0</v>
          </cell>
        </row>
        <row r="570">
          <cell r="G570">
            <v>43307</v>
          </cell>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-61678</v>
          </cell>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 д-р. БОРЯНА ИВАНОВА</v>
          </cell>
        </row>
        <row r="608">
          <cell r="B608">
            <v>45905</v>
          </cell>
          <cell r="E608" t="str">
            <v>032/654331</v>
          </cell>
          <cell r="H608" t="str">
            <v>vani2223@abv.bg</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45900</v>
          </cell>
          <cell r="H9">
            <v>455464</v>
          </cell>
          <cell r="I9"/>
        </row>
        <row r="12">
          <cell r="B12" t="str">
            <v>Аграрен университет - Пловдив</v>
          </cell>
          <cell r="E12" t="str">
            <v>код по ЕБК:</v>
          </cell>
          <cell r="F12" t="str">
            <v>1722</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0</v>
          </cell>
          <cell r="H74">
            <v>0</v>
          </cell>
          <cell r="I74">
            <v>0</v>
          </cell>
          <cell r="J74">
            <v>0</v>
          </cell>
        </row>
        <row r="75">
          <cell r="E75"/>
          <cell r="G75"/>
          <cell r="H75"/>
          <cell r="I75"/>
          <cell r="J75"/>
        </row>
        <row r="77">
          <cell r="E77"/>
          <cell r="G77"/>
          <cell r="H77"/>
          <cell r="I77"/>
          <cell r="J77"/>
        </row>
        <row r="78">
          <cell r="E78"/>
          <cell r="G78"/>
          <cell r="H78"/>
          <cell r="I78"/>
          <cell r="J78"/>
        </row>
        <row r="79">
          <cell r="E79"/>
          <cell r="G79"/>
          <cell r="H79"/>
          <cell r="I79"/>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-5877</v>
          </cell>
        </row>
        <row r="119">
          <cell r="E119">
            <v>0</v>
          </cell>
          <cell r="G119">
            <v>0</v>
          </cell>
          <cell r="H119">
            <v>0</v>
          </cell>
          <cell r="I119">
            <v>0</v>
          </cell>
          <cell r="J119">
            <v>0</v>
          </cell>
        </row>
        <row r="123">
          <cell r="E123">
            <v>0</v>
          </cell>
          <cell r="G123">
            <v>0</v>
          </cell>
          <cell r="H123">
            <v>0</v>
          </cell>
          <cell r="I123">
            <v>0</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3044556</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283761</v>
          </cell>
        </row>
        <row r="190">
          <cell r="E190">
            <v>0</v>
          </cell>
          <cell r="G190">
            <v>0</v>
          </cell>
          <cell r="H190">
            <v>0</v>
          </cell>
          <cell r="I190">
            <v>0</v>
          </cell>
          <cell r="J190">
            <v>553165</v>
          </cell>
        </row>
        <row r="196">
          <cell r="E196">
            <v>0</v>
          </cell>
          <cell r="G196">
            <v>0</v>
          </cell>
          <cell r="H196">
            <v>0</v>
          </cell>
          <cell r="I196">
            <v>0</v>
          </cell>
          <cell r="J196">
            <v>9309</v>
          </cell>
        </row>
        <row r="204">
          <cell r="E204">
            <v>0</v>
          </cell>
          <cell r="G204">
            <v>0</v>
          </cell>
          <cell r="H204">
            <v>0</v>
          </cell>
          <cell r="I204">
            <v>0</v>
          </cell>
          <cell r="J204">
            <v>0</v>
          </cell>
        </row>
        <row r="205">
          <cell r="E205">
            <v>0</v>
          </cell>
          <cell r="G205">
            <v>0</v>
          </cell>
          <cell r="H205">
            <v>0</v>
          </cell>
          <cell r="I205">
            <v>0</v>
          </cell>
          <cell r="J205">
            <v>436884</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82764</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400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786744</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11543</v>
          </cell>
        </row>
        <row r="402">
          <cell r="E402">
            <v>0</v>
          </cell>
          <cell r="G402">
            <v>0</v>
          </cell>
          <cell r="H402">
            <v>0</v>
          </cell>
          <cell r="I402">
            <v>0</v>
          </cell>
          <cell r="J402">
            <v>52174</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-949249</v>
          </cell>
        </row>
        <row r="534">
          <cell r="E534">
            <v>0</v>
          </cell>
          <cell r="G534">
            <v>0</v>
          </cell>
          <cell r="H534">
            <v>0</v>
          </cell>
          <cell r="I534">
            <v>0</v>
          </cell>
          <cell r="J534">
            <v>-120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0</v>
          </cell>
          <cell r="H547">
            <v>0</v>
          </cell>
          <cell r="I547">
            <v>0</v>
          </cell>
          <cell r="J547">
            <v>0</v>
          </cell>
        </row>
        <row r="570">
          <cell r="E570"/>
          <cell r="G570"/>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cell r="H590">
            <v>0</v>
          </cell>
          <cell r="I590">
            <v>0</v>
          </cell>
          <cell r="J590">
            <v>0</v>
          </cell>
        </row>
        <row r="591">
          <cell r="E591"/>
          <cell r="G591"/>
          <cell r="H591">
            <v>0</v>
          </cell>
          <cell r="I591">
            <v>0</v>
          </cell>
          <cell r="J591">
            <v>0</v>
          </cell>
        </row>
        <row r="592">
          <cell r="E592"/>
          <cell r="G592"/>
          <cell r="H592">
            <v>0</v>
          </cell>
          <cell r="I592">
            <v>0</v>
          </cell>
          <cell r="J592">
            <v>0</v>
          </cell>
        </row>
        <row r="593">
          <cell r="E593"/>
          <cell r="G593"/>
          <cell r="H593">
            <v>0</v>
          </cell>
          <cell r="I593">
            <v>0</v>
          </cell>
          <cell r="J593">
            <v>0</v>
          </cell>
        </row>
        <row r="594">
          <cell r="E594">
            <v>0</v>
          </cell>
          <cell r="G594">
            <v>0</v>
          </cell>
          <cell r="H594">
            <v>0</v>
          </cell>
          <cell r="I594">
            <v>0</v>
          </cell>
          <cell r="J594">
            <v>0</v>
          </cell>
        </row>
        <row r="597">
          <cell r="E597">
            <v>0</v>
          </cell>
          <cell r="G597"/>
          <cell r="H597"/>
          <cell r="I597"/>
          <cell r="J597">
            <v>0</v>
          </cell>
        </row>
        <row r="603">
          <cell r="G603" t="str">
            <v>Иванка Налджиян</v>
          </cell>
        </row>
        <row r="606">
          <cell r="D606" t="str">
            <v>Цветелина Гешева</v>
          </cell>
          <cell r="G606" t="str">
            <v>Доц.д-р Боряна Иванова</v>
          </cell>
        </row>
        <row r="608">
          <cell r="E608" t="str">
            <v>032/654331</v>
          </cell>
          <cell r="F608"/>
          <cell r="H608" t="str">
            <v>vani2223@abv.bg</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ow r="9">
          <cell r="B9" t="str">
            <v>АГРАРЕН УНИВЕРСИТЕТ ПЛОВДИВ</v>
          </cell>
          <cell r="F9">
            <v>45900</v>
          </cell>
          <cell r="H9">
            <v>455464</v>
          </cell>
        </row>
        <row r="12">
          <cell r="B12" t="str">
            <v>Аграрен университет - Пловдив</v>
          </cell>
          <cell r="E12" t="str">
            <v>код по ЕБК:</v>
          </cell>
          <cell r="F12" t="str">
            <v>1722</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21769</v>
          </cell>
        </row>
        <row r="190">
          <cell r="E190">
            <v>0</v>
          </cell>
          <cell r="G190">
            <v>0</v>
          </cell>
          <cell r="H190">
            <v>0</v>
          </cell>
          <cell r="I190">
            <v>0</v>
          </cell>
          <cell r="J190">
            <v>0</v>
          </cell>
        </row>
        <row r="196">
          <cell r="E196">
            <v>0</v>
          </cell>
          <cell r="G196">
            <v>0</v>
          </cell>
          <cell r="H196">
            <v>0</v>
          </cell>
          <cell r="I196">
            <v>0</v>
          </cell>
          <cell r="J196">
            <v>3142</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1731043</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-1706132</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Боряна Иванова</v>
          </cell>
        </row>
        <row r="608">
          <cell r="B608">
            <v>45905</v>
          </cell>
          <cell r="E608" t="str">
            <v>032/654 331</v>
          </cell>
          <cell r="H608" t="str">
            <v>vani2223@abv.bg</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ow r="9">
          <cell r="B9" t="str">
            <v>АГРАРЕН УНИВЕРСИТЕТ ПЛОВДИВ</v>
          </cell>
          <cell r="F9">
            <v>45900</v>
          </cell>
          <cell r="H9">
            <v>455464</v>
          </cell>
        </row>
        <row r="12">
          <cell r="B12" t="str">
            <v>Аграрен университет - Пловдив</v>
          </cell>
          <cell r="E12" t="str">
            <v>код по ЕБК:</v>
          </cell>
          <cell r="F12" t="str">
            <v>1722</v>
          </cell>
        </row>
        <row r="15">
          <cell r="E15">
            <v>42</v>
          </cell>
          <cell r="F15" t="str">
            <v>СЕС - РА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38137</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83812</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4745</v>
          </cell>
        </row>
        <row r="402">
          <cell r="E402">
            <v>0</v>
          </cell>
          <cell r="G402">
            <v>0</v>
          </cell>
          <cell r="H402">
            <v>0</v>
          </cell>
          <cell r="I402">
            <v>0</v>
          </cell>
          <cell r="J402">
            <v>12854</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28076</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Доц.д-р Боряна Иванова</v>
          </cell>
        </row>
        <row r="608">
          <cell r="B608">
            <v>45905</v>
          </cell>
          <cell r="E608" t="str">
            <v>032/654331</v>
          </cell>
          <cell r="H608" t="str">
            <v>vani2223@abv.bg</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56"/>
  <sheetViews>
    <sheetView tabSelected="1" topLeftCell="B6" zoomScale="80" zoomScaleNormal="80" workbookViewId="0">
      <selection activeCell="E33" sqref="E33"/>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20.25">
      <c r="B6" s="2"/>
      <c r="C6" s="2"/>
      <c r="D6" s="2"/>
      <c r="E6" s="18"/>
      <c r="F6" s="3"/>
      <c r="G6" s="3"/>
      <c r="H6" s="3"/>
      <c r="I6" s="18"/>
      <c r="J6" s="18"/>
      <c r="N6" s="312"/>
      <c r="O6" s="4"/>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БЮДЖЕТА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O10" s="10"/>
      <c r="P10" s="312"/>
    </row>
    <row r="11" spans="1:25" ht="23.25" customHeight="1">
      <c r="B11" s="11" t="str">
        <f>+[2]OTCHET!B9</f>
        <v>АГРАРЕН УНИВЕРСИТЕТ ПЛОВДИВ</v>
      </c>
      <c r="C11" s="11"/>
      <c r="D11" s="11"/>
      <c r="E11" s="12" t="s">
        <v>0</v>
      </c>
      <c r="F11" s="34">
        <f>[2]OTCHET!F9</f>
        <v>45900</v>
      </c>
      <c r="G11" s="35" t="s">
        <v>1</v>
      </c>
      <c r="H11" s="36">
        <f>+[2]OTCHET!H9</f>
        <v>455464</v>
      </c>
      <c r="I11" s="483">
        <f>+[2]OTCHET!I9</f>
        <v>0</v>
      </c>
      <c r="J11" s="484"/>
      <c r="K11" s="334"/>
      <c r="L11" s="334"/>
      <c r="N11" s="312"/>
      <c r="O11" s="437"/>
      <c r="P11" s="312"/>
      <c r="Q11" s="335"/>
      <c r="R11" s="335"/>
      <c r="S11" s="335"/>
      <c r="T11" s="335"/>
    </row>
    <row r="12" spans="1:25" ht="23.25" customHeight="1">
      <c r="B12" s="26" t="s">
        <v>2</v>
      </c>
      <c r="C12" s="13"/>
      <c r="D12" s="10"/>
      <c r="E12" s="18"/>
      <c r="F12" s="14"/>
      <c r="G12" s="18"/>
      <c r="H12" s="32"/>
      <c r="I12" s="485" t="s">
        <v>3</v>
      </c>
      <c r="J12" s="485"/>
      <c r="N12" s="312"/>
      <c r="O12" s="13"/>
      <c r="P12" s="312"/>
      <c r="Q12" s="335"/>
      <c r="R12" s="335"/>
      <c r="S12" s="335"/>
      <c r="T12" s="335"/>
    </row>
    <row r="13" spans="1:25" ht="23.25" customHeight="1">
      <c r="B13" s="15" t="str">
        <f>+[2]OTCHET!B12</f>
        <v>Аграрен университет - Пловдив</v>
      </c>
      <c r="C13" s="13"/>
      <c r="D13" s="13"/>
      <c r="E13" s="16" t="str">
        <f>+[2]OTCHET!E12</f>
        <v>код по ЕБК:</v>
      </c>
      <c r="F13" s="38" t="str">
        <f>+[2]OTCHET!F12</f>
        <v>1722</v>
      </c>
      <c r="G13" s="18"/>
      <c r="H13" s="32"/>
      <c r="I13" s="486"/>
      <c r="J13" s="486"/>
      <c r="N13" s="312"/>
      <c r="O13" s="13"/>
      <c r="P13" s="312"/>
      <c r="Q13" s="335"/>
      <c r="R13" s="335"/>
      <c r="S13" s="335"/>
      <c r="T13" s="335"/>
    </row>
    <row r="14" spans="1:25" ht="23.25" customHeight="1">
      <c r="B14" s="27" t="s">
        <v>4</v>
      </c>
      <c r="C14" s="17"/>
      <c r="D14" s="17"/>
      <c r="E14" s="17"/>
      <c r="F14" s="17"/>
      <c r="G14" s="17"/>
      <c r="H14" s="32"/>
      <c r="I14" s="486"/>
      <c r="J14" s="486"/>
      <c r="N14" s="312"/>
      <c r="O14" s="17"/>
      <c r="P14" s="312"/>
      <c r="Q14" s="335"/>
      <c r="R14" s="335"/>
      <c r="S14" s="335"/>
      <c r="T14" s="335"/>
    </row>
    <row r="15" spans="1:25" ht="21.75" customHeight="1" thickBot="1">
      <c r="B15" s="1" t="s">
        <v>5</v>
      </c>
      <c r="C15" s="53"/>
      <c r="D15" s="53"/>
      <c r="E15" s="52">
        <f>+[2]OTCHET!E15</f>
        <v>0</v>
      </c>
      <c r="F15" s="33" t="str">
        <f>[2]OTCHET!F15</f>
        <v>БЮДЖЕТ</v>
      </c>
      <c r="G15" s="17"/>
      <c r="H15" s="54"/>
      <c r="I15" s="54"/>
      <c r="J15" s="55"/>
      <c r="K15" s="336"/>
      <c r="L15" s="336"/>
      <c r="M15" s="337"/>
      <c r="N15" s="54"/>
      <c r="O15" s="53"/>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438"/>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439" t="s">
        <v>169</v>
      </c>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440"/>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441"/>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442"/>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443"/>
      <c r="P21" s="343"/>
      <c r="Q21" s="335"/>
      <c r="R21" s="335"/>
      <c r="S21" s="335"/>
      <c r="T21" s="335"/>
      <c r="U21" s="335"/>
      <c r="V21" s="335"/>
      <c r="W21" s="335"/>
      <c r="X21" s="335"/>
      <c r="Y21" s="335"/>
    </row>
    <row r="22" spans="1:25" ht="19.5" thickBot="1">
      <c r="A22" s="339">
        <v>10</v>
      </c>
      <c r="B22" s="84" t="s">
        <v>21</v>
      </c>
      <c r="C22" s="85" t="s">
        <v>22</v>
      </c>
      <c r="D22" s="86"/>
      <c r="E22" s="87">
        <f t="shared" ref="E22:J22" si="0">+E23+E25+E36+E37</f>
        <v>3606643</v>
      </c>
      <c r="F22" s="87">
        <f t="shared" si="0"/>
        <v>1988767</v>
      </c>
      <c r="G22" s="88">
        <f t="shared" si="0"/>
        <v>1003514</v>
      </c>
      <c r="H22" s="89">
        <f t="shared" si="0"/>
        <v>0</v>
      </c>
      <c r="I22" s="89">
        <f t="shared" si="0"/>
        <v>985613</v>
      </c>
      <c r="J22" s="90">
        <f t="shared" si="0"/>
        <v>-360</v>
      </c>
      <c r="K22" s="355">
        <f>+K23+K25+K35+K36+K37</f>
        <v>0</v>
      </c>
      <c r="L22" s="355">
        <f>+L23+L25+L35+L36+L37</f>
        <v>0</v>
      </c>
      <c r="M22" s="355">
        <f>+M23+M25+M35+M36</f>
        <v>0</v>
      </c>
      <c r="N22" s="356"/>
      <c r="O22" s="444" t="s">
        <v>22</v>
      </c>
      <c r="P22" s="343"/>
      <c r="Q22" s="335"/>
      <c r="R22" s="335"/>
      <c r="S22" s="335"/>
      <c r="T22" s="335"/>
      <c r="U22" s="335"/>
      <c r="V22" s="335"/>
      <c r="W22" s="335"/>
      <c r="X22" s="335"/>
      <c r="Y22" s="335"/>
    </row>
    <row r="23" spans="1:25" ht="16.5" thickTop="1">
      <c r="A23" s="339">
        <v>15</v>
      </c>
      <c r="B23" s="91" t="s">
        <v>23</v>
      </c>
      <c r="C23" s="91" t="s">
        <v>24</v>
      </c>
      <c r="D23" s="91"/>
      <c r="E23" s="92">
        <f>[2]OTCHET!E22+[2]OTCHET!E28+[2]OTCHET!E33+[2]OTCHET!E39+[2]OTCHET!E47+[2]OTCHET!E52+[2]OTCHET!E58+[2]OTCHET!E61+[2]OTCHET!E64+[2]OTCHET!E65+[2]OTCHET!E72+[2]OTCHET!E73</f>
        <v>0</v>
      </c>
      <c r="F23" s="92">
        <f t="shared" ref="F23:F88" si="1">+G23+H23+I23+J23</f>
        <v>0</v>
      </c>
      <c r="G23" s="93">
        <f>[2]OTCHET!G22+[2]OTCHET!G28+[2]OTCHET!G33+[2]OTCHET!G39+[2]OTCHET!G47+[2]OTCHET!G52+[2]OTCHET!G58+[2]OTCHET!G61+[2]OTCHET!G64+[2]OTCHET!G65+[2]OTCHET!G72+[2]OTCHET!G73</f>
        <v>0</v>
      </c>
      <c r="H23" s="94">
        <f>[2]OTCHET!H22+[2]OTCHET!H28+[2]OTCHET!H33+[2]OTCHET!H39+[2]OTCHET!H47+[2]OTCHET!H52+[2]OTCHET!H58+[2]OTCHET!H61+[2]OTCHET!H64+[2]OTCHET!H65+[2]OTCHET!H72+[2]OTCHET!H73</f>
        <v>0</v>
      </c>
      <c r="I23" s="94">
        <f>[2]OTCHET!I22+[2]OTCHET!I28+[2]OTCHET!I33+[2]OTCHET!I39+[2]OTCHET!I47+[2]OTCHET!I52+[2]OTCHET!I58+[2]OTCHET!I61+[2]OTCHET!I64+[2]OTCHET!I65+[2]OTCHET!I72+[2]OTCHET!I73</f>
        <v>0</v>
      </c>
      <c r="J23" s="95">
        <f>[2]OTCHET!J22+[2]OTCHET!J28+[2]OTCHET!J33+[2]OTCHET!J39+[2]OTCHET!J47+[2]OTCHET!J52+[2]OTCHET!J58+[2]OTCHET!J61+[2]OTCHET!J64+[2]OTCHET!J65+[2]OTCHET!J72+[2]OTCHET!J73</f>
        <v>0</v>
      </c>
      <c r="K23" s="358"/>
      <c r="L23" s="358"/>
      <c r="M23" s="358"/>
      <c r="N23" s="359"/>
      <c r="O23" s="445" t="s">
        <v>24</v>
      </c>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446" t="s">
        <v>26</v>
      </c>
      <c r="P24" s="343"/>
      <c r="Q24" s="335"/>
      <c r="R24" s="335"/>
      <c r="S24" s="335"/>
      <c r="T24" s="335"/>
      <c r="U24" s="335"/>
      <c r="V24" s="335"/>
      <c r="W24" s="335"/>
      <c r="X24" s="335"/>
      <c r="Y24" s="335"/>
    </row>
    <row r="25" spans="1:25" ht="16.5" thickBot="1">
      <c r="A25" s="339">
        <v>20</v>
      </c>
      <c r="B25" s="101" t="s">
        <v>27</v>
      </c>
      <c r="C25" s="101" t="s">
        <v>28</v>
      </c>
      <c r="D25" s="101"/>
      <c r="E25" s="102">
        <f>+E26+E30+E31+E32+E33</f>
        <v>3606643</v>
      </c>
      <c r="F25" s="102">
        <f>+F26+F30+F31+F32+F33</f>
        <v>1988767</v>
      </c>
      <c r="G25" s="103">
        <f t="shared" ref="G25" si="2">+G26+G30+G31+G32+G33</f>
        <v>1003514</v>
      </c>
      <c r="H25" s="104">
        <f>+H26+H30+H31+H32+H33</f>
        <v>0</v>
      </c>
      <c r="I25" s="104">
        <f>+I26+I30+I31+I32+I33</f>
        <v>985613</v>
      </c>
      <c r="J25" s="105">
        <f>+J26+J30+J31+J32+J33</f>
        <v>-360</v>
      </c>
      <c r="K25" s="355">
        <f t="shared" ref="K25:M25" si="3">+K26+K30+K31+K32+K33</f>
        <v>0</v>
      </c>
      <c r="L25" s="355">
        <f t="shared" si="3"/>
        <v>0</v>
      </c>
      <c r="M25" s="355">
        <f t="shared" si="3"/>
        <v>0</v>
      </c>
      <c r="N25" s="359"/>
      <c r="O25" s="447" t="s">
        <v>28</v>
      </c>
      <c r="P25" s="343"/>
      <c r="Q25" s="335"/>
      <c r="R25" s="335"/>
      <c r="S25" s="335"/>
      <c r="T25" s="335"/>
      <c r="U25" s="335"/>
      <c r="V25" s="335"/>
      <c r="W25" s="335"/>
      <c r="X25" s="335"/>
      <c r="Y25" s="335"/>
    </row>
    <row r="26" spans="1:25" ht="15.75">
      <c r="A26" s="339">
        <v>25</v>
      </c>
      <c r="B26" s="106" t="s">
        <v>29</v>
      </c>
      <c r="C26" s="106" t="s">
        <v>30</v>
      </c>
      <c r="D26" s="106"/>
      <c r="E26" s="107">
        <f>[2]OTCHET!E74</f>
        <v>3335600</v>
      </c>
      <c r="F26" s="107">
        <f t="shared" si="1"/>
        <v>1912672</v>
      </c>
      <c r="G26" s="108">
        <f>[2]OTCHET!G74</f>
        <v>972763</v>
      </c>
      <c r="H26" s="109">
        <f>[2]OTCHET!H74</f>
        <v>0</v>
      </c>
      <c r="I26" s="109">
        <f>[2]OTCHET!I74</f>
        <v>939995</v>
      </c>
      <c r="J26" s="110">
        <f>[2]OTCHET!J74</f>
        <v>-86</v>
      </c>
      <c r="K26" s="361"/>
      <c r="L26" s="361"/>
      <c r="M26" s="361"/>
      <c r="N26" s="359"/>
      <c r="O26" s="448" t="s">
        <v>30</v>
      </c>
      <c r="P26" s="343"/>
      <c r="Q26" s="335"/>
      <c r="R26" s="335"/>
      <c r="S26" s="335"/>
      <c r="T26" s="335"/>
      <c r="U26" s="335"/>
      <c r="V26" s="335"/>
      <c r="W26" s="335"/>
      <c r="X26" s="335"/>
      <c r="Y26" s="335"/>
    </row>
    <row r="27" spans="1:25" ht="15.75">
      <c r="A27" s="339">
        <v>26</v>
      </c>
      <c r="B27" s="111" t="s">
        <v>31</v>
      </c>
      <c r="C27" s="112" t="s">
        <v>32</v>
      </c>
      <c r="D27" s="111"/>
      <c r="E27" s="113">
        <f>[2]OTCHET!E75</f>
        <v>0</v>
      </c>
      <c r="F27" s="113">
        <f t="shared" si="1"/>
        <v>0</v>
      </c>
      <c r="G27" s="114">
        <f>[2]OTCHET!G75</f>
        <v>0</v>
      </c>
      <c r="H27" s="115">
        <f>[2]OTCHET!H75</f>
        <v>0</v>
      </c>
      <c r="I27" s="115">
        <f>[2]OTCHET!I75</f>
        <v>0</v>
      </c>
      <c r="J27" s="116">
        <f>[2]OTCHET!J75</f>
        <v>0</v>
      </c>
      <c r="K27" s="362"/>
      <c r="L27" s="362"/>
      <c r="M27" s="362"/>
      <c r="N27" s="359"/>
      <c r="O27" s="449" t="s">
        <v>32</v>
      </c>
      <c r="P27" s="343"/>
      <c r="Q27" s="335"/>
      <c r="R27" s="335"/>
      <c r="S27" s="335"/>
      <c r="T27" s="335"/>
      <c r="U27" s="335"/>
      <c r="V27" s="335"/>
      <c r="W27" s="335"/>
      <c r="X27" s="335"/>
      <c r="Y27" s="335"/>
    </row>
    <row r="28" spans="1:25" ht="15.75">
      <c r="A28" s="339">
        <v>30</v>
      </c>
      <c r="B28" s="117" t="s">
        <v>33</v>
      </c>
      <c r="C28" s="118" t="s">
        <v>34</v>
      </c>
      <c r="D28" s="117"/>
      <c r="E28" s="119">
        <f>[2]OTCHET!E77</f>
        <v>3115000</v>
      </c>
      <c r="F28" s="119">
        <f t="shared" si="1"/>
        <v>1711081</v>
      </c>
      <c r="G28" s="120">
        <f>[2]OTCHET!G77</f>
        <v>783959</v>
      </c>
      <c r="H28" s="121">
        <f>[2]OTCHET!H77</f>
        <v>0</v>
      </c>
      <c r="I28" s="121">
        <f>[2]OTCHET!I77</f>
        <v>927122</v>
      </c>
      <c r="J28" s="122">
        <f>[2]OTCHET!J77</f>
        <v>0</v>
      </c>
      <c r="K28" s="363"/>
      <c r="L28" s="363"/>
      <c r="M28" s="363"/>
      <c r="N28" s="359"/>
      <c r="O28" s="450" t="s">
        <v>34</v>
      </c>
      <c r="P28" s="343"/>
      <c r="Q28" s="335"/>
      <c r="R28" s="335"/>
      <c r="S28" s="335"/>
      <c r="T28" s="335"/>
      <c r="U28" s="335"/>
      <c r="V28" s="335"/>
      <c r="W28" s="335"/>
      <c r="X28" s="335"/>
      <c r="Y28" s="335"/>
    </row>
    <row r="29" spans="1:25" ht="15.75">
      <c r="A29" s="339">
        <v>35</v>
      </c>
      <c r="B29" s="123" t="s">
        <v>35</v>
      </c>
      <c r="C29" s="124" t="s">
        <v>36</v>
      </c>
      <c r="D29" s="123"/>
      <c r="E29" s="125">
        <f>+[2]OTCHET!E78+[2]OTCHET!E79</f>
        <v>220600</v>
      </c>
      <c r="F29" s="125">
        <f t="shared" si="1"/>
        <v>201591</v>
      </c>
      <c r="G29" s="126">
        <f>+[2]OTCHET!G78+[2]OTCHET!G79</f>
        <v>188804</v>
      </c>
      <c r="H29" s="127">
        <f>+[2]OTCHET!H78+[2]OTCHET!H79</f>
        <v>0</v>
      </c>
      <c r="I29" s="127">
        <f>+[2]OTCHET!I78+[2]OTCHET!I79</f>
        <v>12873</v>
      </c>
      <c r="J29" s="128">
        <f>+[2]OTCHET!J78+[2]OTCHET!J79</f>
        <v>-86</v>
      </c>
      <c r="K29" s="363"/>
      <c r="L29" s="363"/>
      <c r="M29" s="363"/>
      <c r="N29" s="359"/>
      <c r="O29" s="451" t="s">
        <v>36</v>
      </c>
      <c r="P29" s="343"/>
      <c r="Q29" s="335"/>
      <c r="R29" s="335"/>
      <c r="S29" s="335"/>
      <c r="T29" s="335"/>
      <c r="U29" s="335"/>
      <c r="V29" s="335"/>
      <c r="W29" s="335"/>
      <c r="X29" s="335"/>
      <c r="Y29" s="335"/>
    </row>
    <row r="30" spans="1:25" ht="15.75">
      <c r="A30" s="339">
        <v>40</v>
      </c>
      <c r="B30" s="129" t="s">
        <v>37</v>
      </c>
      <c r="C30" s="129" t="s">
        <v>38</v>
      </c>
      <c r="D30" s="129"/>
      <c r="E30" s="130">
        <f>[2]OTCHET!E90+[2]OTCHET!E93+[2]OTCHET!E94</f>
        <v>0</v>
      </c>
      <c r="F30" s="130">
        <f t="shared" si="1"/>
        <v>0</v>
      </c>
      <c r="G30" s="131">
        <f>[2]OTCHET!G90+[2]OTCHET!G93+[2]OTCHET!G94</f>
        <v>0</v>
      </c>
      <c r="H30" s="132">
        <f>[2]OTCHET!H90+[2]OTCHET!H93+[2]OTCHET!H94</f>
        <v>0</v>
      </c>
      <c r="I30" s="132">
        <f>[2]OTCHET!I90+[2]OTCHET!I93+[2]OTCHET!I94</f>
        <v>0</v>
      </c>
      <c r="J30" s="133">
        <f>[2]OTCHET!J90+[2]OTCHET!J93+[2]OTCHET!J94</f>
        <v>0</v>
      </c>
      <c r="K30" s="363"/>
      <c r="L30" s="363"/>
      <c r="M30" s="363"/>
      <c r="N30" s="359"/>
      <c r="O30" s="452" t="s">
        <v>38</v>
      </c>
      <c r="P30" s="343"/>
      <c r="Q30" s="335"/>
      <c r="R30" s="335"/>
      <c r="S30" s="335"/>
      <c r="T30" s="335"/>
      <c r="U30" s="335"/>
      <c r="V30" s="335"/>
      <c r="W30" s="335"/>
      <c r="X30" s="335"/>
      <c r="Y30" s="335"/>
    </row>
    <row r="31" spans="1:25" ht="15.75">
      <c r="A31" s="339">
        <v>45</v>
      </c>
      <c r="B31" s="134" t="s">
        <v>39</v>
      </c>
      <c r="C31" s="134" t="s">
        <v>40</v>
      </c>
      <c r="D31" s="134"/>
      <c r="E31" s="135">
        <f>[2]OTCHET!E106</f>
        <v>35000</v>
      </c>
      <c r="F31" s="135">
        <f t="shared" si="1"/>
        <v>34922</v>
      </c>
      <c r="G31" s="136">
        <f>[2]OTCHET!G106</f>
        <v>29119</v>
      </c>
      <c r="H31" s="137">
        <f>[2]OTCHET!H106</f>
        <v>0</v>
      </c>
      <c r="I31" s="137">
        <f>[2]OTCHET!I106</f>
        <v>5717</v>
      </c>
      <c r="J31" s="138">
        <f>[2]OTCHET!J106</f>
        <v>86</v>
      </c>
      <c r="K31" s="363"/>
      <c r="L31" s="363"/>
      <c r="M31" s="363"/>
      <c r="N31" s="359"/>
      <c r="O31" s="453" t="s">
        <v>40</v>
      </c>
      <c r="P31" s="343"/>
      <c r="Q31" s="335"/>
      <c r="R31" s="335"/>
      <c r="S31" s="335"/>
      <c r="T31" s="335"/>
      <c r="U31" s="335"/>
      <c r="V31" s="335"/>
      <c r="W31" s="335"/>
      <c r="X31" s="335"/>
      <c r="Y31" s="335"/>
    </row>
    <row r="32" spans="1:25" ht="15.75">
      <c r="A32" s="339">
        <v>50</v>
      </c>
      <c r="B32" s="134" t="s">
        <v>41</v>
      </c>
      <c r="C32" s="134" t="s">
        <v>42</v>
      </c>
      <c r="D32" s="134"/>
      <c r="E32" s="135">
        <f>[2]OTCHET!E110+[2]OTCHET!E119+[2]OTCHET!E135+[2]OTCHET!E136</f>
        <v>-47957</v>
      </c>
      <c r="F32" s="135">
        <f t="shared" si="1"/>
        <v>-29380</v>
      </c>
      <c r="G32" s="136">
        <f>[2]OTCHET!G110+[2]OTCHET!G119+[2]OTCHET!G135+[2]OTCHET!G136</f>
        <v>-28206</v>
      </c>
      <c r="H32" s="137">
        <f>[2]OTCHET!H110+[2]OTCHET!H119+[2]OTCHET!H135+[2]OTCHET!H136</f>
        <v>0</v>
      </c>
      <c r="I32" s="137">
        <f>[2]OTCHET!I110+[2]OTCHET!I119+[2]OTCHET!I135+[2]OTCHET!I136</f>
        <v>-814</v>
      </c>
      <c r="J32" s="138">
        <f>[2]OTCHET!J110+[2]OTCHET!J119+[2]OTCHET!J135+[2]OTCHET!J136</f>
        <v>-360</v>
      </c>
      <c r="K32" s="364"/>
      <c r="L32" s="364"/>
      <c r="M32" s="364"/>
      <c r="N32" s="359"/>
      <c r="O32" s="453" t="s">
        <v>42</v>
      </c>
      <c r="P32" s="343"/>
      <c r="Q32" s="335"/>
      <c r="R32" s="335"/>
      <c r="S32" s="335"/>
      <c r="T32" s="335"/>
      <c r="U32" s="335"/>
      <c r="V32" s="335"/>
      <c r="W32" s="335"/>
      <c r="X32" s="335"/>
      <c r="Y32" s="335"/>
    </row>
    <row r="33" spans="1:25" ht="16.5" thickBot="1">
      <c r="A33" s="339">
        <v>51</v>
      </c>
      <c r="B33" s="139" t="s">
        <v>43</v>
      </c>
      <c r="C33" s="140" t="s">
        <v>44</v>
      </c>
      <c r="D33" s="139"/>
      <c r="E33" s="97">
        <f>[2]OTCHET!E123</f>
        <v>284000</v>
      </c>
      <c r="F33" s="97">
        <f t="shared" si="1"/>
        <v>70553</v>
      </c>
      <c r="G33" s="98">
        <f>[2]OTCHET!G123</f>
        <v>29838</v>
      </c>
      <c r="H33" s="99">
        <f>[2]OTCHET!H123</f>
        <v>0</v>
      </c>
      <c r="I33" s="99">
        <f>[2]OTCHET!I123</f>
        <v>40715</v>
      </c>
      <c r="J33" s="100">
        <f>[2]OTCHET!J123</f>
        <v>0</v>
      </c>
      <c r="K33" s="364"/>
      <c r="L33" s="364"/>
      <c r="M33" s="364"/>
      <c r="N33" s="359"/>
      <c r="O33" s="446" t="s">
        <v>44</v>
      </c>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454"/>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455"/>
      <c r="P35" s="343"/>
      <c r="Q35" s="335"/>
      <c r="R35" s="335"/>
      <c r="S35" s="335"/>
      <c r="T35" s="335"/>
      <c r="U35" s="335"/>
      <c r="V35" s="335"/>
      <c r="W35" s="335"/>
      <c r="X35" s="335"/>
      <c r="Y35" s="335"/>
    </row>
    <row r="36" spans="1:25" ht="16.5" thickBot="1">
      <c r="A36" s="339">
        <v>60</v>
      </c>
      <c r="B36" s="152" t="s">
        <v>45</v>
      </c>
      <c r="C36" s="152" t="s">
        <v>46</v>
      </c>
      <c r="D36" s="152"/>
      <c r="E36" s="153">
        <f>+[2]OTCHET!E137</f>
        <v>0</v>
      </c>
      <c r="F36" s="153">
        <f t="shared" si="1"/>
        <v>0</v>
      </c>
      <c r="G36" s="154">
        <f>+[2]OTCHET!G137</f>
        <v>0</v>
      </c>
      <c r="H36" s="155">
        <f>+[2]OTCHET!H137</f>
        <v>0</v>
      </c>
      <c r="I36" s="155">
        <f>+[2]OTCHET!I137</f>
        <v>0</v>
      </c>
      <c r="J36" s="156">
        <f>+[2]OTCHET!J137</f>
        <v>0</v>
      </c>
      <c r="K36" s="366"/>
      <c r="L36" s="366"/>
      <c r="M36" s="366"/>
      <c r="N36" s="367"/>
      <c r="O36" s="456" t="s">
        <v>46</v>
      </c>
      <c r="P36" s="343"/>
      <c r="Q36" s="335"/>
      <c r="R36" s="335"/>
      <c r="S36" s="335"/>
      <c r="T36" s="335"/>
      <c r="U36" s="335"/>
      <c r="V36" s="335"/>
      <c r="W36" s="335"/>
      <c r="X36" s="335"/>
      <c r="Y36" s="335"/>
    </row>
    <row r="37" spans="1:25" ht="15.75">
      <c r="A37" s="339">
        <v>65</v>
      </c>
      <c r="B37" s="157" t="s">
        <v>47</v>
      </c>
      <c r="C37" s="157" t="s">
        <v>48</v>
      </c>
      <c r="D37" s="157"/>
      <c r="E37" s="158">
        <f>[2]OTCHET!E140+[2]OTCHET!E149+[2]OTCHET!E158</f>
        <v>0</v>
      </c>
      <c r="F37" s="158">
        <f t="shared" si="1"/>
        <v>0</v>
      </c>
      <c r="G37" s="159">
        <f>[2]OTCHET!G140+[2]OTCHET!G149+[2]OTCHET!G158</f>
        <v>0</v>
      </c>
      <c r="H37" s="160">
        <f>[2]OTCHET!H140+[2]OTCHET!H149+[2]OTCHET!H158</f>
        <v>0</v>
      </c>
      <c r="I37" s="160">
        <f>[2]OTCHET!I140+[2]OTCHET!I149+[2]OTCHET!I158</f>
        <v>0</v>
      </c>
      <c r="J37" s="161">
        <f>[2]OTCHET!J140+[2]OTCHET!J149+[2]OTCHET!J158</f>
        <v>0</v>
      </c>
      <c r="K37" s="368"/>
      <c r="L37" s="368"/>
      <c r="M37" s="368"/>
      <c r="N37" s="367"/>
      <c r="O37" s="457" t="s">
        <v>48</v>
      </c>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22709647</v>
      </c>
      <c r="F38" s="165">
        <f t="shared" si="4"/>
        <v>12895779</v>
      </c>
      <c r="G38" s="166">
        <f t="shared" si="4"/>
        <v>9294414</v>
      </c>
      <c r="H38" s="167">
        <f t="shared" si="4"/>
        <v>0</v>
      </c>
      <c r="I38" s="167">
        <f t="shared" si="4"/>
        <v>341674</v>
      </c>
      <c r="J38" s="168">
        <f t="shared" si="4"/>
        <v>3259691</v>
      </c>
      <c r="K38" s="370">
        <f>SUM(K40:K54)-K45-K47-K53</f>
        <v>0</v>
      </c>
      <c r="L38" s="370">
        <f>SUM(L40:L54)-L45-L47-L53</f>
        <v>0</v>
      </c>
      <c r="M38" s="370">
        <f>SUM(M40:M53)-M45-M52</f>
        <v>0</v>
      </c>
      <c r="N38" s="359"/>
      <c r="O38" s="458" t="s">
        <v>50</v>
      </c>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17607084</v>
      </c>
      <c r="F39" s="171">
        <f t="shared" si="5"/>
        <v>10527431</v>
      </c>
      <c r="G39" s="172">
        <f t="shared" si="5"/>
        <v>6986712</v>
      </c>
      <c r="H39" s="173">
        <f t="shared" si="5"/>
        <v>0</v>
      </c>
      <c r="I39" s="173">
        <f t="shared" si="5"/>
        <v>280002</v>
      </c>
      <c r="J39" s="174">
        <f t="shared" si="5"/>
        <v>3260717</v>
      </c>
      <c r="K39" s="361"/>
      <c r="L39" s="361"/>
      <c r="M39" s="361"/>
      <c r="N39" s="375"/>
      <c r="O39" s="445" t="s">
        <v>170</v>
      </c>
      <c r="P39" s="372"/>
      <c r="Q39" s="373"/>
      <c r="R39" s="373"/>
      <c r="S39" s="373"/>
      <c r="T39" s="373"/>
      <c r="U39" s="373"/>
      <c r="V39" s="373"/>
      <c r="W39" s="374"/>
      <c r="X39" s="373"/>
      <c r="Y39" s="373"/>
    </row>
    <row r="40" spans="1:25" ht="15.75">
      <c r="A40" s="312">
        <v>75</v>
      </c>
      <c r="B40" s="175" t="s">
        <v>53</v>
      </c>
      <c r="C40" s="176" t="s">
        <v>52</v>
      </c>
      <c r="D40" s="177"/>
      <c r="E40" s="48">
        <f>[2]OTCHET!E187</f>
        <v>14155800</v>
      </c>
      <c r="F40" s="48">
        <f t="shared" si="1"/>
        <v>8555622</v>
      </c>
      <c r="G40" s="45">
        <f>[2]OTCHET!G187</f>
        <v>6525877</v>
      </c>
      <c r="H40" s="39">
        <f>[2]OTCHET!H187</f>
        <v>0</v>
      </c>
      <c r="I40" s="39">
        <f>[2]OTCHET!I187</f>
        <v>280002</v>
      </c>
      <c r="J40" s="40">
        <f>[2]OTCHET!J187</f>
        <v>1749743</v>
      </c>
      <c r="K40" s="361"/>
      <c r="L40" s="361"/>
      <c r="M40" s="361"/>
      <c r="N40" s="375"/>
      <c r="O40" s="459" t="s">
        <v>52</v>
      </c>
      <c r="P40" s="372"/>
      <c r="Q40" s="373"/>
      <c r="R40" s="373"/>
      <c r="S40" s="373"/>
      <c r="T40" s="373"/>
      <c r="U40" s="373"/>
      <c r="V40" s="373"/>
      <c r="W40" s="374"/>
      <c r="X40" s="373"/>
      <c r="Y40" s="373"/>
    </row>
    <row r="41" spans="1:25" ht="15.75">
      <c r="A41" s="312">
        <v>80</v>
      </c>
      <c r="B41" s="178" t="s">
        <v>54</v>
      </c>
      <c r="C41" s="179" t="s">
        <v>55</v>
      </c>
      <c r="D41" s="180"/>
      <c r="E41" s="49">
        <f>[2]OTCHET!E190</f>
        <v>1252584</v>
      </c>
      <c r="F41" s="49">
        <f t="shared" si="1"/>
        <v>478433</v>
      </c>
      <c r="G41" s="46">
        <f>[2]OTCHET!G190</f>
        <v>460835</v>
      </c>
      <c r="H41" s="41">
        <f>[2]OTCHET!H190</f>
        <v>0</v>
      </c>
      <c r="I41" s="41">
        <f>[2]OTCHET!I190</f>
        <v>0</v>
      </c>
      <c r="J41" s="42">
        <f>[2]OTCHET!J190</f>
        <v>17598</v>
      </c>
      <c r="K41" s="363"/>
      <c r="L41" s="363"/>
      <c r="M41" s="363"/>
      <c r="N41" s="375"/>
      <c r="O41" s="453" t="s">
        <v>55</v>
      </c>
      <c r="P41" s="372"/>
      <c r="Q41" s="373"/>
      <c r="R41" s="373"/>
      <c r="S41" s="373"/>
      <c r="T41" s="373"/>
      <c r="U41" s="373"/>
      <c r="V41" s="373"/>
      <c r="W41" s="374"/>
      <c r="X41" s="373"/>
      <c r="Y41" s="373"/>
    </row>
    <row r="42" spans="1:25" ht="15.75">
      <c r="A42" s="312">
        <v>85</v>
      </c>
      <c r="B42" s="181" t="s">
        <v>56</v>
      </c>
      <c r="C42" s="182" t="s">
        <v>57</v>
      </c>
      <c r="D42" s="183"/>
      <c r="E42" s="50">
        <f>+[2]OTCHET!E196+[2]OTCHET!E204</f>
        <v>2198700</v>
      </c>
      <c r="F42" s="50">
        <f t="shared" si="1"/>
        <v>1493376</v>
      </c>
      <c r="G42" s="47">
        <f>+[2]OTCHET!G196+[2]OTCHET!G204</f>
        <v>0</v>
      </c>
      <c r="H42" s="43">
        <f>+[2]OTCHET!H196+[2]OTCHET!H204</f>
        <v>0</v>
      </c>
      <c r="I42" s="43">
        <f>+[2]OTCHET!I196+[2]OTCHET!I204</f>
        <v>0</v>
      </c>
      <c r="J42" s="44">
        <f>+[2]OTCHET!J196+[2]OTCHET!J204</f>
        <v>1493376</v>
      </c>
      <c r="K42" s="363"/>
      <c r="L42" s="363"/>
      <c r="M42" s="363"/>
      <c r="N42" s="375"/>
      <c r="O42" s="453" t="s">
        <v>57</v>
      </c>
      <c r="P42" s="372"/>
      <c r="Q42" s="373"/>
      <c r="R42" s="373"/>
      <c r="S42" s="373"/>
      <c r="T42" s="373"/>
      <c r="U42" s="373"/>
      <c r="V42" s="373"/>
      <c r="W42" s="374"/>
      <c r="X42" s="373"/>
      <c r="Y42" s="373"/>
    </row>
    <row r="43" spans="1:25" ht="15.75">
      <c r="A43" s="312">
        <v>90</v>
      </c>
      <c r="B43" s="184" t="s">
        <v>58</v>
      </c>
      <c r="C43" s="185" t="s">
        <v>59</v>
      </c>
      <c r="D43" s="184"/>
      <c r="E43" s="186">
        <f>+[2]OTCHET!E205+[2]OTCHET!E223+[2]OTCHET!E274</f>
        <v>2597599</v>
      </c>
      <c r="F43" s="186">
        <f t="shared" si="1"/>
        <v>1349953</v>
      </c>
      <c r="G43" s="187">
        <f>+[2]OTCHET!G205+[2]OTCHET!G223+[2]OTCHET!G274</f>
        <v>1322178</v>
      </c>
      <c r="H43" s="188">
        <f>+[2]OTCHET!H205+[2]OTCHET!H223+[2]OTCHET!H274</f>
        <v>0</v>
      </c>
      <c r="I43" s="188">
        <f>+[2]OTCHET!I205+[2]OTCHET!I223+[2]OTCHET!I274</f>
        <v>28801</v>
      </c>
      <c r="J43" s="189">
        <f>+[2]OTCHET!J205+[2]OTCHET!J223+[2]OTCHET!J274</f>
        <v>-1026</v>
      </c>
      <c r="K43" s="363"/>
      <c r="L43" s="363"/>
      <c r="M43" s="363"/>
      <c r="N43" s="375"/>
      <c r="O43" s="453" t="s">
        <v>59</v>
      </c>
      <c r="P43" s="372"/>
      <c r="Q43" s="373"/>
      <c r="R43" s="373"/>
      <c r="S43" s="373"/>
      <c r="T43" s="373"/>
      <c r="U43" s="373"/>
      <c r="V43" s="373"/>
      <c r="W43" s="374"/>
      <c r="X43" s="373"/>
      <c r="Y43" s="373"/>
    </row>
    <row r="44" spans="1:25" ht="15.75">
      <c r="A44" s="312">
        <v>95</v>
      </c>
      <c r="B44" s="190" t="s">
        <v>60</v>
      </c>
      <c r="C44" s="96" t="s">
        <v>61</v>
      </c>
      <c r="D44" s="190"/>
      <c r="E44" s="97">
        <f>+[2]OTCHET!E227+[2]OTCHET!E233+[2]OTCHET!E236+[2]OTCHET!E237+[2]OTCHET!E238+[2]OTCHET!E239+[2]OTCHET!E243</f>
        <v>0</v>
      </c>
      <c r="F44" s="97">
        <f t="shared" si="1"/>
        <v>0</v>
      </c>
      <c r="G44" s="98">
        <f>+[2]OTCHET!G227+[2]OTCHET!G233+[2]OTCHET!G236+[2]OTCHET!G237+[2]OTCHET!G238+[2]OTCHET!G239+[2]OTCHET!G243</f>
        <v>0</v>
      </c>
      <c r="H44" s="99">
        <f>+[2]OTCHET!H227+[2]OTCHET!H233+[2]OTCHET!H236+[2]OTCHET!H237+[2]OTCHET!H238+[2]OTCHET!H239+[2]OTCHET!H243</f>
        <v>0</v>
      </c>
      <c r="I44" s="99">
        <f>+[2]OTCHET!I227+[2]OTCHET!I233+[2]OTCHET!I236+[2]OTCHET!I237+[2]OTCHET!I238+[2]OTCHET!I239+[2]OTCHET!I243</f>
        <v>0</v>
      </c>
      <c r="J44" s="100">
        <f>+[2]OTCHET!J227+[2]OTCHET!J233+[2]OTCHET!J236+[2]OTCHET!J237+[2]OTCHET!J238+[2]OTCHET!J239+[2]OTCHET!J243</f>
        <v>0</v>
      </c>
      <c r="K44" s="363"/>
      <c r="L44" s="363"/>
      <c r="M44" s="363"/>
      <c r="N44" s="375"/>
      <c r="O44" s="446" t="s">
        <v>61</v>
      </c>
      <c r="P44" s="372"/>
      <c r="Q44" s="373"/>
      <c r="R44" s="373"/>
      <c r="S44" s="373"/>
      <c r="T44" s="373"/>
      <c r="U44" s="373"/>
      <c r="V44" s="373"/>
      <c r="W44" s="374"/>
      <c r="X44" s="373"/>
      <c r="Y44" s="373"/>
    </row>
    <row r="45" spans="1:25" ht="15.75">
      <c r="A45" s="312">
        <v>100</v>
      </c>
      <c r="B45" s="191" t="s">
        <v>62</v>
      </c>
      <c r="C45" s="191" t="s">
        <v>63</v>
      </c>
      <c r="D45" s="191"/>
      <c r="E45" s="192">
        <f>+[2]OTCHET!E236+[2]OTCHET!E237+[2]OTCHET!E238+[2]OTCHET!E239+[2]OTCHET!E246+[2]OTCHET!E247+[2]OTCHET!E251</f>
        <v>0</v>
      </c>
      <c r="F45" s="192">
        <f t="shared" si="1"/>
        <v>0</v>
      </c>
      <c r="G45" s="193">
        <f>+[2]OTCHET!G236+[2]OTCHET!G237+[2]OTCHET!G238+[2]OTCHET!G239+[2]OTCHET!G246+[2]OTCHET!G247+[2]OTCHET!G251</f>
        <v>0</v>
      </c>
      <c r="H45" s="194">
        <f>+[2]OTCHET!H236+[2]OTCHET!H237+[2]OTCHET!H238+[2]OTCHET!H239+[2]OTCHET!H246+[2]OTCHET!H247+[2]OTCHET!H251</f>
        <v>0</v>
      </c>
      <c r="I45" s="19">
        <f>+[2]OTCHET!I236+[2]OTCHET!I237+[2]OTCHET!I238+[2]OTCHET!I239+[2]OTCHET!I246+[2]OTCHET!I247+[2]OTCHET!I251</f>
        <v>0</v>
      </c>
      <c r="J45" s="195">
        <f>+[2]OTCHET!J236+[2]OTCHET!J237+[2]OTCHET!J238+[2]OTCHET!J239+[2]OTCHET!J246+[2]OTCHET!J247+[2]OTCHET!J251</f>
        <v>0</v>
      </c>
      <c r="K45" s="363"/>
      <c r="L45" s="363"/>
      <c r="M45" s="363"/>
      <c r="N45" s="375"/>
      <c r="O45" s="460" t="s">
        <v>63</v>
      </c>
      <c r="P45" s="372"/>
      <c r="Q45" s="373"/>
      <c r="R45" s="373"/>
      <c r="S45" s="373"/>
      <c r="T45" s="373"/>
      <c r="U45" s="373"/>
      <c r="V45" s="373"/>
      <c r="W45" s="374"/>
      <c r="X45" s="373"/>
      <c r="Y45" s="373"/>
    </row>
    <row r="46" spans="1:25" ht="15.75">
      <c r="A46" s="312">
        <v>105</v>
      </c>
      <c r="B46" s="184" t="s">
        <v>64</v>
      </c>
      <c r="C46" s="185" t="s">
        <v>65</v>
      </c>
      <c r="D46" s="184"/>
      <c r="E46" s="186">
        <f>+[2]OTCHET!E258+[2]OTCHET!E259+[2]OTCHET!E260+[2]OTCHET!E261</f>
        <v>1379264</v>
      </c>
      <c r="F46" s="186">
        <f t="shared" si="1"/>
        <v>829404</v>
      </c>
      <c r="G46" s="187">
        <f>+[2]OTCHET!G258+[2]OTCHET!G259+[2]OTCHET!G260+[2]OTCHET!G261</f>
        <v>796533</v>
      </c>
      <c r="H46" s="188">
        <f>+[2]OTCHET!H258+[2]OTCHET!H259+[2]OTCHET!H260+[2]OTCHET!H261</f>
        <v>0</v>
      </c>
      <c r="I46" s="188">
        <f>+[2]OTCHET!I258+[2]OTCHET!I259+[2]OTCHET!I260+[2]OTCHET!I261</f>
        <v>32871</v>
      </c>
      <c r="J46" s="189">
        <f>+[2]OTCHET!J258+[2]OTCHET!J259+[2]OTCHET!J260+[2]OTCHET!J261</f>
        <v>0</v>
      </c>
      <c r="K46" s="363"/>
      <c r="L46" s="363"/>
      <c r="M46" s="363"/>
      <c r="N46" s="375"/>
      <c r="O46" s="459" t="s">
        <v>65</v>
      </c>
      <c r="P46" s="372"/>
      <c r="Q46" s="373"/>
      <c r="R46" s="373"/>
      <c r="S46" s="373"/>
      <c r="T46" s="373"/>
      <c r="U46" s="373"/>
      <c r="V46" s="373"/>
      <c r="W46" s="374"/>
      <c r="X46" s="373"/>
      <c r="Y46" s="373"/>
    </row>
    <row r="47" spans="1:25" ht="15.75">
      <c r="A47" s="312">
        <v>106</v>
      </c>
      <c r="B47" s="191" t="s">
        <v>66</v>
      </c>
      <c r="C47" s="191" t="s">
        <v>67</v>
      </c>
      <c r="D47" s="191"/>
      <c r="E47" s="192">
        <f>+[2]OTCHET!E259</f>
        <v>1347864</v>
      </c>
      <c r="F47" s="192">
        <f t="shared" si="1"/>
        <v>810695</v>
      </c>
      <c r="G47" s="193">
        <f>+[2]OTCHET!G259</f>
        <v>779177</v>
      </c>
      <c r="H47" s="194">
        <f>+[2]OTCHET!H259</f>
        <v>0</v>
      </c>
      <c r="I47" s="19">
        <f>+[2]OTCHET!I259</f>
        <v>31518</v>
      </c>
      <c r="J47" s="195">
        <f>+[2]OTCHET!J259</f>
        <v>0</v>
      </c>
      <c r="K47" s="363"/>
      <c r="L47" s="363"/>
      <c r="M47" s="363"/>
      <c r="N47" s="375"/>
      <c r="O47" s="460" t="s">
        <v>67</v>
      </c>
      <c r="P47" s="372"/>
      <c r="Q47" s="373"/>
      <c r="R47" s="373"/>
      <c r="S47" s="373"/>
      <c r="T47" s="373"/>
      <c r="U47" s="373"/>
      <c r="V47" s="373"/>
      <c r="W47" s="374"/>
      <c r="X47" s="373"/>
      <c r="Y47" s="373"/>
    </row>
    <row r="48" spans="1:25" ht="15.75">
      <c r="A48" s="312">
        <v>107</v>
      </c>
      <c r="B48" s="196" t="s">
        <v>68</v>
      </c>
      <c r="C48" s="196" t="s">
        <v>69</v>
      </c>
      <c r="D48" s="197"/>
      <c r="E48" s="135">
        <f>+[2]OTCHET!E268+[2]OTCHET!E272+[2]OTCHET!E273</f>
        <v>0</v>
      </c>
      <c r="F48" s="135">
        <f t="shared" si="1"/>
        <v>0</v>
      </c>
      <c r="G48" s="131">
        <f>+[2]OTCHET!G268+[2]OTCHET!G272+[2]OTCHET!G273</f>
        <v>0</v>
      </c>
      <c r="H48" s="132">
        <f>+[2]OTCHET!H268+[2]OTCHET!H272+[2]OTCHET!H273</f>
        <v>0</v>
      </c>
      <c r="I48" s="132">
        <f>+[2]OTCHET!I268+[2]OTCHET!I272+[2]OTCHET!I273</f>
        <v>0</v>
      </c>
      <c r="J48" s="133">
        <f>+[2]OTCHET!J268+[2]OTCHET!J272+[2]OTCHET!J273</f>
        <v>0</v>
      </c>
      <c r="K48" s="363"/>
      <c r="L48" s="363"/>
      <c r="M48" s="363"/>
      <c r="N48" s="375"/>
      <c r="O48" s="453" t="s">
        <v>171</v>
      </c>
      <c r="P48" s="372"/>
      <c r="Q48" s="373"/>
      <c r="R48" s="373"/>
      <c r="S48" s="373"/>
      <c r="T48" s="373"/>
      <c r="U48" s="373"/>
      <c r="V48" s="373"/>
      <c r="W48" s="374"/>
      <c r="X48" s="373"/>
      <c r="Y48" s="373"/>
    </row>
    <row r="49" spans="1:25" ht="15.75">
      <c r="A49" s="312">
        <v>108</v>
      </c>
      <c r="B49" s="196" t="s">
        <v>70</v>
      </c>
      <c r="C49" s="196" t="s">
        <v>71</v>
      </c>
      <c r="D49" s="197"/>
      <c r="E49" s="135">
        <f>[2]OTCHET!E278+[2]OTCHET!E279+[2]OTCHET!E287+[2]OTCHET!E290</f>
        <v>1125700</v>
      </c>
      <c r="F49" s="135">
        <f t="shared" si="1"/>
        <v>188991</v>
      </c>
      <c r="G49" s="136">
        <f>[2]OTCHET!G278+[2]OTCHET!G279+[2]OTCHET!G287+[2]OTCHET!G290</f>
        <v>188991</v>
      </c>
      <c r="H49" s="137">
        <f>[2]OTCHET!H278+[2]OTCHET!H279+[2]OTCHET!H287+[2]OTCHET!H290</f>
        <v>0</v>
      </c>
      <c r="I49" s="137">
        <f>[2]OTCHET!I278+[2]OTCHET!I279+[2]OTCHET!I287+[2]OTCHET!I290</f>
        <v>0</v>
      </c>
      <c r="J49" s="138">
        <f>[2]OTCHET!J278+[2]OTCHET!J279+[2]OTCHET!J287+[2]OTCHET!J290</f>
        <v>0</v>
      </c>
      <c r="K49" s="363"/>
      <c r="L49" s="363"/>
      <c r="M49" s="363"/>
      <c r="N49" s="375"/>
      <c r="O49" s="453" t="s">
        <v>71</v>
      </c>
      <c r="P49" s="372"/>
      <c r="Q49" s="373"/>
      <c r="R49" s="373"/>
      <c r="S49" s="373"/>
      <c r="T49" s="373"/>
      <c r="U49" s="373"/>
      <c r="V49" s="373"/>
      <c r="W49" s="374"/>
      <c r="X49" s="373"/>
      <c r="Y49" s="373"/>
    </row>
    <row r="50" spans="1:25" ht="15.75">
      <c r="A50" s="312">
        <v>110</v>
      </c>
      <c r="B50" s="196" t="s">
        <v>72</v>
      </c>
      <c r="C50" s="196" t="s">
        <v>73</v>
      </c>
      <c r="D50" s="196"/>
      <c r="E50" s="135">
        <f>+[2]OTCHET!E291</f>
        <v>0</v>
      </c>
      <c r="F50" s="135">
        <f t="shared" si="1"/>
        <v>0</v>
      </c>
      <c r="G50" s="136">
        <f>+[2]OTCHET!G291</f>
        <v>0</v>
      </c>
      <c r="H50" s="137">
        <f>+[2]OTCHET!H291</f>
        <v>0</v>
      </c>
      <c r="I50" s="137">
        <f>+[2]OTCHET!I291</f>
        <v>0</v>
      </c>
      <c r="J50" s="138">
        <f>+[2]OTCHET!J291</f>
        <v>0</v>
      </c>
      <c r="K50" s="363"/>
      <c r="L50" s="363"/>
      <c r="M50" s="363"/>
      <c r="N50" s="375"/>
      <c r="O50" s="453" t="s">
        <v>73</v>
      </c>
      <c r="P50" s="372"/>
      <c r="Q50" s="373"/>
      <c r="R50" s="373"/>
      <c r="S50" s="373"/>
      <c r="T50" s="373"/>
      <c r="U50" s="373"/>
      <c r="V50" s="373"/>
      <c r="W50" s="374"/>
      <c r="X50" s="373"/>
      <c r="Y50" s="373"/>
    </row>
    <row r="51" spans="1:25" ht="15.75">
      <c r="A51" s="312">
        <v>115</v>
      </c>
      <c r="B51" s="190" t="s">
        <v>74</v>
      </c>
      <c r="C51" s="198" t="s">
        <v>75</v>
      </c>
      <c r="D51" s="96"/>
      <c r="E51" s="97">
        <f>+[2]OTCHET!E275</f>
        <v>0</v>
      </c>
      <c r="F51" s="97">
        <f>+G51+H51+I51+J51</f>
        <v>0</v>
      </c>
      <c r="G51" s="98">
        <f>+[2]OTCHET!G275</f>
        <v>0</v>
      </c>
      <c r="H51" s="99">
        <f>+[2]OTCHET!H275</f>
        <v>0</v>
      </c>
      <c r="I51" s="99">
        <f>+[2]OTCHET!I275</f>
        <v>0</v>
      </c>
      <c r="J51" s="100">
        <f>+[2]OTCHET!J275</f>
        <v>0</v>
      </c>
      <c r="K51" s="363"/>
      <c r="L51" s="363"/>
      <c r="M51" s="363"/>
      <c r="N51" s="375"/>
      <c r="O51" s="453" t="s">
        <v>172</v>
      </c>
      <c r="P51" s="372"/>
      <c r="Q51" s="373"/>
      <c r="R51" s="373"/>
      <c r="S51" s="373"/>
      <c r="T51" s="373"/>
      <c r="U51" s="373"/>
      <c r="V51" s="373"/>
      <c r="W51" s="374"/>
      <c r="X51" s="373"/>
      <c r="Y51" s="373"/>
    </row>
    <row r="52" spans="1:25" ht="15.75">
      <c r="A52" s="312">
        <v>115</v>
      </c>
      <c r="B52" s="190" t="s">
        <v>76</v>
      </c>
      <c r="C52" s="198" t="s">
        <v>75</v>
      </c>
      <c r="D52" s="96"/>
      <c r="E52" s="97">
        <f>+[2]OTCHET!E296</f>
        <v>0</v>
      </c>
      <c r="F52" s="97">
        <f t="shared" si="1"/>
        <v>0</v>
      </c>
      <c r="G52" s="98">
        <f>+[2]OTCHET!G296</f>
        <v>0</v>
      </c>
      <c r="H52" s="99">
        <f>+[2]OTCHET!H296</f>
        <v>0</v>
      </c>
      <c r="I52" s="99">
        <f>+[2]OTCHET!I296</f>
        <v>0</v>
      </c>
      <c r="J52" s="100">
        <f>+[2]OTCHET!J296</f>
        <v>0</v>
      </c>
      <c r="K52" s="363"/>
      <c r="L52" s="363"/>
      <c r="M52" s="363"/>
      <c r="N52" s="375"/>
      <c r="O52" s="446" t="s">
        <v>75</v>
      </c>
      <c r="P52" s="372"/>
      <c r="Q52" s="373"/>
      <c r="R52" s="373"/>
      <c r="S52" s="373"/>
      <c r="T52" s="373"/>
      <c r="U52" s="373"/>
      <c r="V52" s="373"/>
      <c r="W52" s="374"/>
      <c r="X52" s="373"/>
      <c r="Y52" s="373"/>
    </row>
    <row r="53" spans="1:25" ht="16.5" thickBot="1">
      <c r="A53" s="312">
        <v>120</v>
      </c>
      <c r="B53" s="199" t="s">
        <v>77</v>
      </c>
      <c r="C53" s="199" t="s">
        <v>78</v>
      </c>
      <c r="D53" s="200"/>
      <c r="E53" s="201">
        <f>[2]OTCHET!E297</f>
        <v>0</v>
      </c>
      <c r="F53" s="201">
        <f t="shared" si="1"/>
        <v>0</v>
      </c>
      <c r="G53" s="202">
        <f>[2]OTCHET!G297</f>
        <v>0</v>
      </c>
      <c r="H53" s="203">
        <f>[2]OTCHET!H297</f>
        <v>0</v>
      </c>
      <c r="I53" s="203">
        <f>[2]OTCHET!I297</f>
        <v>0</v>
      </c>
      <c r="J53" s="204">
        <f>[2]OTCHET!J297</f>
        <v>0</v>
      </c>
      <c r="K53" s="364"/>
      <c r="L53" s="364"/>
      <c r="M53" s="364"/>
      <c r="N53" s="375"/>
      <c r="O53" s="461" t="s">
        <v>78</v>
      </c>
      <c r="P53" s="372"/>
      <c r="Q53" s="373"/>
      <c r="R53" s="373"/>
      <c r="S53" s="373"/>
      <c r="T53" s="373"/>
      <c r="U53" s="373"/>
      <c r="V53" s="373"/>
      <c r="W53" s="374"/>
      <c r="X53" s="373"/>
      <c r="Y53" s="373"/>
    </row>
    <row r="54" spans="1:25" ht="16.5" thickBot="1">
      <c r="A54" s="312">
        <v>125</v>
      </c>
      <c r="B54" s="205" t="s">
        <v>79</v>
      </c>
      <c r="C54" s="206" t="s">
        <v>80</v>
      </c>
      <c r="D54" s="207"/>
      <c r="E54" s="208">
        <f>[2]OTCHET!E299</f>
        <v>0</v>
      </c>
      <c r="F54" s="208">
        <f t="shared" si="1"/>
        <v>0</v>
      </c>
      <c r="G54" s="209">
        <f>[2]OTCHET!G299</f>
        <v>0</v>
      </c>
      <c r="H54" s="210">
        <f>[2]OTCHET!H299</f>
        <v>0</v>
      </c>
      <c r="I54" s="210">
        <f>[2]OTCHET!I299</f>
        <v>0</v>
      </c>
      <c r="J54" s="211">
        <f>[2]OTCHET!J299</f>
        <v>0</v>
      </c>
      <c r="K54" s="376"/>
      <c r="L54" s="376"/>
      <c r="M54" s="377"/>
      <c r="N54" s="375"/>
      <c r="O54" s="462" t="s">
        <v>80</v>
      </c>
      <c r="P54" s="372"/>
      <c r="Q54" s="373"/>
      <c r="R54" s="373"/>
      <c r="S54" s="373"/>
      <c r="T54" s="373"/>
      <c r="U54" s="373"/>
      <c r="V54" s="373"/>
      <c r="W54" s="374"/>
      <c r="X54" s="373"/>
      <c r="Y54" s="373"/>
    </row>
    <row r="55" spans="1:25" ht="15.75">
      <c r="A55" s="378">
        <v>127</v>
      </c>
      <c r="B55" s="141" t="s">
        <v>81</v>
      </c>
      <c r="C55" s="141" t="s">
        <v>82</v>
      </c>
      <c r="D55" s="212"/>
      <c r="E55" s="213">
        <f>+[2]OTCHET!E300</f>
        <v>0</v>
      </c>
      <c r="F55" s="213">
        <f t="shared" si="1"/>
        <v>0</v>
      </c>
      <c r="G55" s="214">
        <f>+[2]OTCHET!G300</f>
        <v>0</v>
      </c>
      <c r="H55" s="215">
        <f>+[2]OTCHET!H300</f>
        <v>0</v>
      </c>
      <c r="I55" s="215">
        <f>+[2]OTCHET!I300</f>
        <v>0</v>
      </c>
      <c r="J55" s="216">
        <f>+[2]OTCHET!J300</f>
        <v>0</v>
      </c>
      <c r="K55" s="379"/>
      <c r="L55" s="379"/>
      <c r="M55" s="380"/>
      <c r="N55" s="367"/>
      <c r="O55" s="463" t="s">
        <v>82</v>
      </c>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14741796</v>
      </c>
      <c r="F56" s="219">
        <f t="shared" si="6"/>
        <v>10073314</v>
      </c>
      <c r="G56" s="220">
        <f t="shared" si="6"/>
        <v>6735046</v>
      </c>
      <c r="H56" s="221">
        <f t="shared" si="6"/>
        <v>-11543</v>
      </c>
      <c r="I56" s="21">
        <f t="shared" si="6"/>
        <v>-303</v>
      </c>
      <c r="J56" s="222">
        <f t="shared" si="6"/>
        <v>3350114</v>
      </c>
      <c r="K56" s="355">
        <f>+K57+K58+K61</f>
        <v>0</v>
      </c>
      <c r="L56" s="355">
        <f>+L57+L58+L61</f>
        <v>0</v>
      </c>
      <c r="M56" s="355">
        <f>+M57+M58+M61</f>
        <v>0</v>
      </c>
      <c r="N56" s="359"/>
      <c r="O56" s="464" t="s">
        <v>84</v>
      </c>
      <c r="P56" s="372"/>
      <c r="Q56" s="373"/>
      <c r="R56" s="373"/>
      <c r="S56" s="373"/>
      <c r="T56" s="373"/>
      <c r="U56" s="373"/>
      <c r="V56" s="373"/>
      <c r="W56" s="374"/>
      <c r="X56" s="373"/>
      <c r="Y56" s="373"/>
    </row>
    <row r="57" spans="1:25" ht="16.5" thickTop="1">
      <c r="A57" s="312">
        <v>135</v>
      </c>
      <c r="B57" s="184" t="s">
        <v>85</v>
      </c>
      <c r="C57" s="185" t="s">
        <v>86</v>
      </c>
      <c r="D57" s="184"/>
      <c r="E57" s="223">
        <f>+[2]OTCHET!E364+[2]OTCHET!E378+[2]OTCHET!E391</f>
        <v>0</v>
      </c>
      <c r="F57" s="223">
        <f t="shared" si="1"/>
        <v>0</v>
      </c>
      <c r="G57" s="224">
        <f>+[2]OTCHET!G364+[2]OTCHET!G378+[2]OTCHET!G391</f>
        <v>0</v>
      </c>
      <c r="H57" s="225">
        <f>+[2]OTCHET!H364+[2]OTCHET!H378+[2]OTCHET!H391</f>
        <v>0</v>
      </c>
      <c r="I57" s="225">
        <f>+[2]OTCHET!I364+[2]OTCHET!I378+[2]OTCHET!I391</f>
        <v>0</v>
      </c>
      <c r="J57" s="226">
        <f>+[2]OTCHET!J364+[2]OTCHET!J378+[2]OTCHET!J391</f>
        <v>0</v>
      </c>
      <c r="K57" s="380"/>
      <c r="L57" s="380"/>
      <c r="M57" s="380"/>
      <c r="N57" s="367"/>
      <c r="O57" s="465" t="s">
        <v>86</v>
      </c>
      <c r="P57" s="372"/>
      <c r="Q57" s="373"/>
      <c r="R57" s="373"/>
      <c r="S57" s="373"/>
      <c r="T57" s="373"/>
      <c r="U57" s="373"/>
      <c r="V57" s="373"/>
      <c r="W57" s="374"/>
      <c r="X57" s="373"/>
      <c r="Y57" s="373"/>
    </row>
    <row r="58" spans="1:25" ht="15.75">
      <c r="A58" s="312">
        <v>140</v>
      </c>
      <c r="B58" s="197" t="s">
        <v>87</v>
      </c>
      <c r="C58" s="196" t="s">
        <v>88</v>
      </c>
      <c r="D58" s="197"/>
      <c r="E58" s="227">
        <f>+[2]OTCHET!E386+[2]OTCHET!E394+[2]OTCHET!E399+[2]OTCHET!E402+[2]OTCHET!E405+[2]OTCHET!E408+[2]OTCHET!E409+[2]OTCHET!E412+[2]OTCHET!E425+[2]OTCHET!E426+[2]OTCHET!E427+[2]OTCHET!E428+[2]OTCHET!E429</f>
        <v>14741796</v>
      </c>
      <c r="F58" s="227">
        <f t="shared" si="1"/>
        <v>6723200</v>
      </c>
      <c r="G58" s="228">
        <f>+[2]OTCHET!G386+[2]OTCHET!G394+[2]OTCHET!G399+[2]OTCHET!G402+[2]OTCHET!G405+[2]OTCHET!G408+[2]OTCHET!G409+[2]OTCHET!G412+[2]OTCHET!G425+[2]OTCHET!G426+[2]OTCHET!G427+[2]OTCHET!G428+[2]OTCHET!G429</f>
        <v>6735046</v>
      </c>
      <c r="H58" s="229">
        <f>+[2]OTCHET!H386+[2]OTCHET!H394+[2]OTCHET!H399+[2]OTCHET!H402+[2]OTCHET!H405+[2]OTCHET!H408+[2]OTCHET!H409+[2]OTCHET!H412+[2]OTCHET!H425+[2]OTCHET!H426+[2]OTCHET!H427+[2]OTCHET!H428+[2]OTCHET!H429</f>
        <v>-11543</v>
      </c>
      <c r="I58" s="229">
        <f>+[2]OTCHET!I386+[2]OTCHET!I394+[2]OTCHET!I399+[2]OTCHET!I402+[2]OTCHET!I405+[2]OTCHET!I408+[2]OTCHET!I409+[2]OTCHET!I412+[2]OTCHET!I425+[2]OTCHET!I426+[2]OTCHET!I427+[2]OTCHET!I428+[2]OTCHET!I429</f>
        <v>-303</v>
      </c>
      <c r="J58" s="230">
        <f>+[2]OTCHET!J386+[2]OTCHET!J394+[2]OTCHET!J399+[2]OTCHET!J402+[2]OTCHET!J405+[2]OTCHET!J408+[2]OTCHET!J409+[2]OTCHET!J412+[2]OTCHET!J425+[2]OTCHET!J426+[2]OTCHET!J427+[2]OTCHET!J428+[2]OTCHET!J429</f>
        <v>0</v>
      </c>
      <c r="K58" s="380"/>
      <c r="L58" s="380"/>
      <c r="M58" s="380"/>
      <c r="N58" s="367"/>
      <c r="O58" s="466" t="s">
        <v>88</v>
      </c>
      <c r="P58" s="372"/>
      <c r="Q58" s="373"/>
      <c r="R58" s="373"/>
      <c r="S58" s="373"/>
      <c r="T58" s="373"/>
      <c r="U58" s="373"/>
      <c r="V58" s="373"/>
      <c r="W58" s="374"/>
      <c r="X58" s="373"/>
      <c r="Y58" s="373"/>
    </row>
    <row r="59" spans="1:25" ht="15.75">
      <c r="A59" s="312">
        <v>145</v>
      </c>
      <c r="B59" s="96" t="s">
        <v>89</v>
      </c>
      <c r="C59" s="96" t="s">
        <v>90</v>
      </c>
      <c r="D59" s="190"/>
      <c r="E59" s="231">
        <f>+[2]OTCHET!E425+[2]OTCHET!E426+[2]OTCHET!E427+[2]OTCHET!E428+[2]OTCHET!E429</f>
        <v>0</v>
      </c>
      <c r="F59" s="231">
        <f t="shared" si="1"/>
        <v>0</v>
      </c>
      <c r="G59" s="232">
        <f>+[2]OTCHET!G425+[2]OTCHET!G426+[2]OTCHET!G427+[2]OTCHET!G428+[2]OTCHET!G429</f>
        <v>0</v>
      </c>
      <c r="H59" s="233">
        <f>+[2]OTCHET!H425+[2]OTCHET!H426+[2]OTCHET!H427+[2]OTCHET!H428+[2]OTCHET!H429</f>
        <v>0</v>
      </c>
      <c r="I59" s="233">
        <f>+[2]OTCHET!I425+[2]OTCHET!I426+[2]OTCHET!I427+[2]OTCHET!I428+[2]OTCHET!I429</f>
        <v>0</v>
      </c>
      <c r="J59" s="234">
        <f>+[2]OTCHET!J425+[2]OTCHET!J426+[2]OTCHET!J427+[2]OTCHET!J428+[2]OTCHET!J429</f>
        <v>0</v>
      </c>
      <c r="K59" s="380"/>
      <c r="L59" s="380"/>
      <c r="M59" s="380"/>
      <c r="N59" s="367"/>
      <c r="O59" s="467" t="s">
        <v>90</v>
      </c>
      <c r="P59" s="372"/>
      <c r="Q59" s="373"/>
      <c r="R59" s="373"/>
      <c r="S59" s="373"/>
      <c r="T59" s="373"/>
      <c r="U59" s="373"/>
      <c r="V59" s="373"/>
      <c r="W59" s="374"/>
      <c r="X59" s="373"/>
      <c r="Y59" s="373"/>
    </row>
    <row r="60" spans="1:25" ht="15.75">
      <c r="A60" s="312">
        <v>150</v>
      </c>
      <c r="B60" s="235" t="s">
        <v>91</v>
      </c>
      <c r="C60" s="235" t="s">
        <v>26</v>
      </c>
      <c r="D60" s="236"/>
      <c r="E60" s="237">
        <f>[2]OTCHET!E408</f>
        <v>0</v>
      </c>
      <c r="F60" s="237">
        <f t="shared" si="1"/>
        <v>0</v>
      </c>
      <c r="G60" s="238">
        <f>[2]OTCHET!G408</f>
        <v>0</v>
      </c>
      <c r="H60" s="239">
        <f>[2]OTCHET!H408</f>
        <v>0</v>
      </c>
      <c r="I60" s="239">
        <f>[2]OTCHET!I408</f>
        <v>0</v>
      </c>
      <c r="J60" s="240">
        <f>[2]OTCHET!J408</f>
        <v>0</v>
      </c>
      <c r="K60" s="380"/>
      <c r="L60" s="380"/>
      <c r="M60" s="380"/>
      <c r="N60" s="367"/>
      <c r="O60" s="468" t="s">
        <v>26</v>
      </c>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465"/>
      <c r="P61" s="372"/>
      <c r="Q61" s="373"/>
      <c r="R61" s="373"/>
      <c r="S61" s="373"/>
      <c r="T61" s="373"/>
      <c r="U61" s="373"/>
      <c r="V61" s="373"/>
      <c r="W61" s="374"/>
      <c r="X61" s="373"/>
      <c r="Y61" s="373"/>
    </row>
    <row r="62" spans="1:25" ht="15.75">
      <c r="A62" s="378">
        <v>162</v>
      </c>
      <c r="B62" s="242" t="s">
        <v>92</v>
      </c>
      <c r="C62" s="157" t="s">
        <v>93</v>
      </c>
      <c r="D62" s="242"/>
      <c r="E62" s="158">
        <f>[2]OTCHET!E415</f>
        <v>0</v>
      </c>
      <c r="F62" s="158">
        <f t="shared" si="1"/>
        <v>3350114</v>
      </c>
      <c r="G62" s="159">
        <f>[2]OTCHET!G415</f>
        <v>0</v>
      </c>
      <c r="H62" s="160">
        <f>[2]OTCHET!H415</f>
        <v>0</v>
      </c>
      <c r="I62" s="160">
        <f>[2]OTCHET!I415</f>
        <v>0</v>
      </c>
      <c r="J62" s="161">
        <f>[2]OTCHET!J415</f>
        <v>3350114</v>
      </c>
      <c r="K62" s="381"/>
      <c r="L62" s="381"/>
      <c r="M62" s="381"/>
      <c r="N62" s="367"/>
      <c r="O62" s="457" t="s">
        <v>93</v>
      </c>
      <c r="P62" s="372"/>
      <c r="Q62" s="373"/>
      <c r="R62" s="373"/>
      <c r="S62" s="373"/>
      <c r="T62" s="373"/>
      <c r="U62" s="373"/>
      <c r="V62" s="373"/>
      <c r="W62" s="374"/>
      <c r="X62" s="373"/>
      <c r="Y62" s="373"/>
    </row>
    <row r="63" spans="1:25" ht="19.5" thickBot="1">
      <c r="A63" s="312">
        <v>165</v>
      </c>
      <c r="B63" s="243" t="s">
        <v>94</v>
      </c>
      <c r="C63" s="244" t="s">
        <v>95</v>
      </c>
      <c r="D63" s="245"/>
      <c r="E63" s="246">
        <f>+[2]OTCHET!E252</f>
        <v>0</v>
      </c>
      <c r="F63" s="246">
        <f t="shared" si="1"/>
        <v>0</v>
      </c>
      <c r="G63" s="247">
        <f>+[2]OTCHET!G252</f>
        <v>0</v>
      </c>
      <c r="H63" s="248">
        <f>+[2]OTCHET!H252</f>
        <v>0</v>
      </c>
      <c r="I63" s="248">
        <f>+[2]OTCHET!I252</f>
        <v>0</v>
      </c>
      <c r="J63" s="249">
        <f>+[2]OTCHET!J252</f>
        <v>0</v>
      </c>
      <c r="K63" s="382"/>
      <c r="L63" s="382"/>
      <c r="M63" s="382"/>
      <c r="N63" s="367"/>
      <c r="O63" s="469" t="s">
        <v>95</v>
      </c>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-4361208</v>
      </c>
      <c r="F64" s="252">
        <f t="shared" si="7"/>
        <v>-833698</v>
      </c>
      <c r="G64" s="253">
        <f t="shared" si="7"/>
        <v>-1555854</v>
      </c>
      <c r="H64" s="254">
        <f t="shared" si="7"/>
        <v>-11543</v>
      </c>
      <c r="I64" s="254">
        <f t="shared" si="7"/>
        <v>643636</v>
      </c>
      <c r="J64" s="255">
        <f t="shared" si="7"/>
        <v>90063</v>
      </c>
      <c r="K64" s="355">
        <f>+K22-K38+K56</f>
        <v>0</v>
      </c>
      <c r="L64" s="355">
        <f>+L22-L38+L56</f>
        <v>0</v>
      </c>
      <c r="M64" s="355">
        <f>+M22-M38+M56</f>
        <v>0</v>
      </c>
      <c r="N64" s="367"/>
      <c r="O64" s="470"/>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4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4361208</v>
      </c>
      <c r="F66" s="261">
        <f>SUM(+F68+F76+F77+F84+F85+F86+F89+F90+F91+F92+F93+F94+F95)</f>
        <v>833698</v>
      </c>
      <c r="G66" s="262">
        <f t="shared" ref="G66" si="9">SUM(+G68+G76+G77+G84+G85+G86+G89+G90+G91+G92+G93+G94+G95)</f>
        <v>1555854</v>
      </c>
      <c r="H66" s="263">
        <f>SUM(+H68+H76+H77+H84+H85+H86+H89+H90+H91+H92+H93+H94+H95)</f>
        <v>11543</v>
      </c>
      <c r="I66" s="263">
        <f>SUM(+I68+I76+I77+I84+I85+I86+I89+I90+I91+I92+I93+I94+I95)</f>
        <v>-643636</v>
      </c>
      <c r="J66" s="264">
        <f>SUM(+J68+J76+J77+J84+J85+J86+J89+J90+J91+J92+J93+J94+J95)</f>
        <v>-90063</v>
      </c>
      <c r="K66" s="383" t="e">
        <f t="shared" ref="K66:L66" si="10">SUM(+K68+K76+K77+K84+K85+K86+K89+K90+K91+K92+K93+K94+K95)</f>
        <v>#REF!</v>
      </c>
      <c r="L66" s="383" t="e">
        <f t="shared" si="10"/>
        <v>#REF!</v>
      </c>
      <c r="M66" s="383" t="e">
        <f>SUM(+M68+M76+M77+M84+M85+M86+M89+M90+M91+M92+M93+M95+M96)</f>
        <v>#REF!</v>
      </c>
      <c r="N66" s="367"/>
      <c r="O66" s="472" t="s">
        <v>98</v>
      </c>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473"/>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467" t="s">
        <v>100</v>
      </c>
      <c r="P68" s="372"/>
      <c r="Q68" s="373"/>
      <c r="R68" s="373"/>
      <c r="S68" s="373"/>
      <c r="T68" s="373"/>
      <c r="U68" s="373"/>
      <c r="V68" s="373"/>
      <c r="W68" s="374"/>
      <c r="X68" s="373"/>
      <c r="Y68" s="373"/>
    </row>
    <row r="69" spans="1:25" ht="15.75">
      <c r="A69" s="388">
        <v>200</v>
      </c>
      <c r="B69" s="271" t="s">
        <v>101</v>
      </c>
      <c r="C69" s="271" t="s">
        <v>102</v>
      </c>
      <c r="D69" s="271"/>
      <c r="E69" s="272">
        <f>+[2]OTCHET!E485+[2]OTCHET!E486+[2]OTCHET!E489+[2]OTCHET!E490+[2]OTCHET!E493+[2]OTCHET!E494+[2]OTCHET!E498</f>
        <v>0</v>
      </c>
      <c r="F69" s="272">
        <f t="shared" si="1"/>
        <v>0</v>
      </c>
      <c r="G69" s="273">
        <f>+[2]OTCHET!G485+[2]OTCHET!G486+[2]OTCHET!G489+[2]OTCHET!G490+[2]OTCHET!G493+[2]OTCHET!G494+[2]OTCHET!G498</f>
        <v>0</v>
      </c>
      <c r="H69" s="274">
        <f>+[2]OTCHET!H485+[2]OTCHET!H486+[2]OTCHET!H489+[2]OTCHET!H490+[2]OTCHET!H493+[2]OTCHET!H494+[2]OTCHET!H498</f>
        <v>0</v>
      </c>
      <c r="I69" s="274">
        <f>+[2]OTCHET!I485+[2]OTCHET!I486+[2]OTCHET!I489+[2]OTCHET!I490+[2]OTCHET!I493+[2]OTCHET!I494+[2]OTCHET!I498</f>
        <v>0</v>
      </c>
      <c r="J69" s="275">
        <f>+[2]OTCHET!J485+[2]OTCHET!J486+[2]OTCHET!J489+[2]OTCHET!J490+[2]OTCHET!J493+[2]OTCHET!J494+[2]OTCHET!J498</f>
        <v>0</v>
      </c>
      <c r="K69" s="389" t="e">
        <f>+#REF!+#REF!+#REF!+#REF!+#REF!+#REF!+#REF!</f>
        <v>#REF!</v>
      </c>
      <c r="L69" s="389" t="e">
        <f>+#REF!+#REF!+#REF!+#REF!+#REF!+#REF!+#REF!</f>
        <v>#REF!</v>
      </c>
      <c r="M69" s="389" t="e">
        <f>+#REF!+#REF!+#REF!+#REF!+#REF!+#REF!+#REF!</f>
        <v>#REF!</v>
      </c>
      <c r="N69" s="367"/>
      <c r="O69" s="474" t="s">
        <v>102</v>
      </c>
      <c r="P69" s="372"/>
      <c r="Q69" s="373"/>
      <c r="R69" s="373"/>
      <c r="S69" s="373"/>
      <c r="T69" s="373"/>
      <c r="U69" s="373"/>
      <c r="V69" s="373"/>
      <c r="W69" s="374"/>
      <c r="X69" s="373"/>
      <c r="Y69" s="373"/>
    </row>
    <row r="70" spans="1:25" ht="15.75">
      <c r="A70" s="388">
        <v>205</v>
      </c>
      <c r="B70" s="276" t="s">
        <v>103</v>
      </c>
      <c r="C70" s="276" t="s">
        <v>104</v>
      </c>
      <c r="D70" s="276"/>
      <c r="E70" s="277">
        <f>+[2]OTCHET!E487+[2]OTCHET!E488+[2]OTCHET!E491+[2]OTCHET!E492+[2]OTCHET!E495+[2]OTCHET!E496+[2]OTCHET!E497+[2]OTCHET!E499</f>
        <v>0</v>
      </c>
      <c r="F70" s="277">
        <f t="shared" si="1"/>
        <v>0</v>
      </c>
      <c r="G70" s="278">
        <f>+[2]OTCHET!G487+[2]OTCHET!G488+[2]OTCHET!G491+[2]OTCHET!G492+[2]OTCHET!G495+[2]OTCHET!G496+[2]OTCHET!G497+[2]OTCHET!G499</f>
        <v>0</v>
      </c>
      <c r="H70" s="279">
        <f>+[2]OTCHET!H487+[2]OTCHET!H488+[2]OTCHET!H491+[2]OTCHET!H492+[2]OTCHET!H495+[2]OTCHET!H496+[2]OTCHET!H497+[2]OTCHET!H499</f>
        <v>0</v>
      </c>
      <c r="I70" s="279">
        <f>+[2]OTCHET!I487+[2]OTCHET!I488+[2]OTCHET!I491+[2]OTCHET!I492+[2]OTCHET!I495+[2]OTCHET!I496+[2]OTCHET!I497+[2]OTCHET!I499</f>
        <v>0</v>
      </c>
      <c r="J70" s="280">
        <f>+[2]OTCHET!J487+[2]OTCHET!J488+[2]OTCHET!J491+[2]OTCHET!J492+[2]OTCHET!J495+[2]OTCHET!J496+[2]OTCHET!J497+[2]OTCHET!J499</f>
        <v>0</v>
      </c>
      <c r="K70" s="389" t="e">
        <f>+#REF!+#REF!+#REF!+#REF!+#REF!+#REF!+#REF!+#REF!</f>
        <v>#REF!</v>
      </c>
      <c r="L70" s="389" t="e">
        <f>+#REF!+#REF!+#REF!+#REF!+#REF!+#REF!+#REF!+#REF!</f>
        <v>#REF!</v>
      </c>
      <c r="M70" s="389" t="e">
        <f>+#REF!+#REF!+#REF!+#REF!+#REF!+#REF!+#REF!+#REF!</f>
        <v>#REF!</v>
      </c>
      <c r="N70" s="367"/>
      <c r="O70" s="475" t="s">
        <v>104</v>
      </c>
      <c r="P70" s="372"/>
      <c r="Q70" s="373"/>
      <c r="R70" s="373"/>
      <c r="S70" s="373"/>
      <c r="T70" s="373"/>
      <c r="U70" s="373"/>
      <c r="V70" s="373"/>
      <c r="W70" s="374"/>
      <c r="X70" s="373"/>
      <c r="Y70" s="373"/>
    </row>
    <row r="71" spans="1:25" ht="15.75">
      <c r="A71" s="388">
        <v>210</v>
      </c>
      <c r="B71" s="276" t="s">
        <v>105</v>
      </c>
      <c r="C71" s="276" t="s">
        <v>106</v>
      </c>
      <c r="D71" s="276"/>
      <c r="E71" s="277">
        <f>+[2]OTCHET!E500</f>
        <v>0</v>
      </c>
      <c r="F71" s="277">
        <f t="shared" si="1"/>
        <v>0</v>
      </c>
      <c r="G71" s="278">
        <f>+[2]OTCHET!G500</f>
        <v>0</v>
      </c>
      <c r="H71" s="279">
        <f>+[2]OTCHET!H500</f>
        <v>0</v>
      </c>
      <c r="I71" s="279">
        <f>+[2]OTCHET!I500</f>
        <v>0</v>
      </c>
      <c r="J71" s="280">
        <f>+[2]OTCHET!J500</f>
        <v>0</v>
      </c>
      <c r="K71" s="389" t="e">
        <f>+#REF!</f>
        <v>#REF!</v>
      </c>
      <c r="L71" s="389" t="e">
        <f>+#REF!</f>
        <v>#REF!</v>
      </c>
      <c r="M71" s="389" t="e">
        <f>+#REF!</f>
        <v>#REF!</v>
      </c>
      <c r="N71" s="367"/>
      <c r="O71" s="475" t="s">
        <v>106</v>
      </c>
      <c r="P71" s="372"/>
      <c r="Q71" s="373"/>
      <c r="R71" s="373"/>
      <c r="S71" s="373"/>
      <c r="T71" s="373"/>
      <c r="U71" s="373"/>
      <c r="V71" s="373"/>
      <c r="W71" s="374"/>
      <c r="X71" s="373"/>
      <c r="Y71" s="373"/>
    </row>
    <row r="72" spans="1:25" ht="15.75">
      <c r="A72" s="388">
        <v>215</v>
      </c>
      <c r="B72" s="276" t="s">
        <v>107</v>
      </c>
      <c r="C72" s="276" t="s">
        <v>108</v>
      </c>
      <c r="D72" s="276"/>
      <c r="E72" s="277">
        <f>+[2]OTCHET!E505</f>
        <v>0</v>
      </c>
      <c r="F72" s="277">
        <f t="shared" si="1"/>
        <v>0</v>
      </c>
      <c r="G72" s="278">
        <f>+[2]OTCHET!G505</f>
        <v>0</v>
      </c>
      <c r="H72" s="279">
        <f>+[2]OTCHET!H505</f>
        <v>0</v>
      </c>
      <c r="I72" s="279">
        <f>+[2]OTCHET!I505</f>
        <v>0</v>
      </c>
      <c r="J72" s="280">
        <f>+[2]OTCHET!J505</f>
        <v>0</v>
      </c>
      <c r="K72" s="389" t="e">
        <f>+#REF!</f>
        <v>#REF!</v>
      </c>
      <c r="L72" s="389" t="e">
        <f>+#REF!</f>
        <v>#REF!</v>
      </c>
      <c r="M72" s="389" t="e">
        <f>+#REF!</f>
        <v>#REF!</v>
      </c>
      <c r="N72" s="367"/>
      <c r="O72" s="475" t="s">
        <v>108</v>
      </c>
      <c r="P72" s="372"/>
      <c r="Q72" s="373"/>
      <c r="R72" s="373"/>
      <c r="S72" s="373"/>
      <c r="T72" s="373"/>
      <c r="U72" s="373"/>
      <c r="V72" s="373"/>
      <c r="W72" s="374"/>
      <c r="X72" s="373"/>
      <c r="Y72" s="373"/>
    </row>
    <row r="73" spans="1:25" ht="15.75">
      <c r="A73" s="388">
        <v>220</v>
      </c>
      <c r="B73" s="276" t="s">
        <v>109</v>
      </c>
      <c r="C73" s="276" t="s">
        <v>110</v>
      </c>
      <c r="D73" s="276"/>
      <c r="E73" s="277">
        <f>+[2]OTCHET!E545</f>
        <v>0</v>
      </c>
      <c r="F73" s="277">
        <f t="shared" si="1"/>
        <v>0</v>
      </c>
      <c r="G73" s="278">
        <f>+[2]OTCHET!G545</f>
        <v>0</v>
      </c>
      <c r="H73" s="279">
        <f>+[2]OTCHET!H545</f>
        <v>0</v>
      </c>
      <c r="I73" s="279">
        <f>+[2]OTCHET!I545</f>
        <v>0</v>
      </c>
      <c r="J73" s="280">
        <f>+[2]OTCHET!J545</f>
        <v>0</v>
      </c>
      <c r="K73" s="389" t="e">
        <f>+#REF!</f>
        <v>#REF!</v>
      </c>
      <c r="L73" s="389" t="e">
        <f>+#REF!</f>
        <v>#REF!</v>
      </c>
      <c r="M73" s="389" t="e">
        <f>+#REF!</f>
        <v>#REF!</v>
      </c>
      <c r="N73" s="367"/>
      <c r="O73" s="475" t="s">
        <v>110</v>
      </c>
      <c r="P73" s="372"/>
      <c r="Q73" s="373"/>
      <c r="R73" s="373"/>
      <c r="S73" s="373"/>
      <c r="T73" s="373"/>
      <c r="U73" s="373"/>
      <c r="V73" s="373"/>
      <c r="W73" s="374"/>
      <c r="X73" s="373"/>
      <c r="Y73" s="373"/>
    </row>
    <row r="74" spans="1:25" ht="15.75">
      <c r="A74" s="388">
        <v>230</v>
      </c>
      <c r="B74" s="281" t="s">
        <v>111</v>
      </c>
      <c r="C74" s="281" t="s">
        <v>112</v>
      </c>
      <c r="D74" s="281"/>
      <c r="E74" s="277">
        <f>+[2]OTCHET!E584+[2]OTCHET!E585</f>
        <v>0</v>
      </c>
      <c r="F74" s="277">
        <f t="shared" si="1"/>
        <v>0</v>
      </c>
      <c r="G74" s="278">
        <f>+[2]OTCHET!G584+[2]OTCHET!G585</f>
        <v>0</v>
      </c>
      <c r="H74" s="279">
        <f>+[2]OTCHET!H584+[2]OTCHET!H585</f>
        <v>0</v>
      </c>
      <c r="I74" s="279">
        <f>+[2]OTCHET!I584+[2]OTCHET!I585</f>
        <v>0</v>
      </c>
      <c r="J74" s="280">
        <f>+[2]OTCHET!J584+[2]OTCHET!J585</f>
        <v>0</v>
      </c>
      <c r="K74" s="389" t="e">
        <f>+#REF!+#REF!</f>
        <v>#REF!</v>
      </c>
      <c r="L74" s="389" t="e">
        <f>+#REF!+#REF!</f>
        <v>#REF!</v>
      </c>
      <c r="M74" s="389" t="e">
        <f>+#REF!+#REF!</f>
        <v>#REF!</v>
      </c>
      <c r="N74" s="367"/>
      <c r="O74" s="475" t="s">
        <v>112</v>
      </c>
      <c r="P74" s="372"/>
      <c r="Q74" s="373"/>
      <c r="R74" s="373"/>
      <c r="S74" s="373"/>
      <c r="T74" s="373"/>
      <c r="U74" s="373"/>
      <c r="V74" s="373"/>
      <c r="W74" s="374"/>
      <c r="X74" s="373"/>
      <c r="Y74" s="373"/>
    </row>
    <row r="75" spans="1:25" ht="15.75">
      <c r="A75" s="388">
        <v>235</v>
      </c>
      <c r="B75" s="282" t="s">
        <v>113</v>
      </c>
      <c r="C75" s="282" t="s">
        <v>114</v>
      </c>
      <c r="D75" s="282"/>
      <c r="E75" s="283">
        <f>+[2]OTCHET!E586+[2]OTCHET!E587+[2]OTCHET!E588</f>
        <v>0</v>
      </c>
      <c r="F75" s="283">
        <f t="shared" si="1"/>
        <v>0</v>
      </c>
      <c r="G75" s="284">
        <f>+[2]OTCHET!G586+[2]OTCHET!G587+[2]OTCHET!G588</f>
        <v>0</v>
      </c>
      <c r="H75" s="285">
        <f>+[2]OTCHET!H586+[2]OTCHET!H587+[2]OTCHET!H588</f>
        <v>0</v>
      </c>
      <c r="I75" s="285">
        <f>+[2]OTCHET!I586+[2]OTCHET!I587+[2]OTCHET!I588</f>
        <v>0</v>
      </c>
      <c r="J75" s="286">
        <f>+[2]OTCHET!J586+[2]OTCHET!J587+[2]OTCHET!J588</f>
        <v>0</v>
      </c>
      <c r="K75" s="389" t="e">
        <f>+#REF!+#REF!+#REF!</f>
        <v>#REF!</v>
      </c>
      <c r="L75" s="389" t="e">
        <f>+#REF!+#REF!+#REF!</f>
        <v>#REF!</v>
      </c>
      <c r="M75" s="389" t="e">
        <f>+#REF!+#REF!+#REF!</f>
        <v>#REF!</v>
      </c>
      <c r="N75" s="367"/>
      <c r="O75" s="476" t="s">
        <v>114</v>
      </c>
      <c r="P75" s="372"/>
      <c r="Q75" s="373"/>
      <c r="R75" s="373"/>
      <c r="S75" s="373"/>
      <c r="T75" s="373"/>
      <c r="U75" s="373"/>
      <c r="V75" s="373"/>
      <c r="W75" s="374"/>
      <c r="X75" s="373"/>
      <c r="Y75" s="373"/>
    </row>
    <row r="76" spans="1:25" ht="15.75">
      <c r="A76" s="388">
        <v>240</v>
      </c>
      <c r="B76" s="184" t="s">
        <v>115</v>
      </c>
      <c r="C76" s="185" t="s">
        <v>116</v>
      </c>
      <c r="D76" s="184"/>
      <c r="E76" s="223">
        <f>[2]OTCHET!E464</f>
        <v>0</v>
      </c>
      <c r="F76" s="223">
        <f t="shared" si="1"/>
        <v>0</v>
      </c>
      <c r="G76" s="224">
        <f>[2]OTCHET!G464</f>
        <v>0</v>
      </c>
      <c r="H76" s="225">
        <f>[2]OTCHET!H464</f>
        <v>0</v>
      </c>
      <c r="I76" s="225">
        <f>[2]OTCHET!I464</f>
        <v>0</v>
      </c>
      <c r="J76" s="226">
        <f>[2]OTCHET!J464</f>
        <v>0</v>
      </c>
      <c r="K76" s="389" t="e">
        <f>#REF!</f>
        <v>#REF!</v>
      </c>
      <c r="L76" s="389" t="e">
        <f>#REF!</f>
        <v>#REF!</v>
      </c>
      <c r="M76" s="389" t="e">
        <f>#REF!</f>
        <v>#REF!</v>
      </c>
      <c r="N76" s="367"/>
      <c r="O76" s="465" t="s">
        <v>116</v>
      </c>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467" t="s">
        <v>118</v>
      </c>
      <c r="P77" s="372"/>
      <c r="Q77" s="373"/>
      <c r="R77" s="373"/>
      <c r="S77" s="373"/>
      <c r="T77" s="373"/>
      <c r="U77" s="373"/>
      <c r="V77" s="373"/>
      <c r="W77" s="374"/>
      <c r="X77" s="373"/>
      <c r="Y77" s="373"/>
    </row>
    <row r="78" spans="1:25" ht="15.75">
      <c r="A78" s="388">
        <v>250</v>
      </c>
      <c r="B78" s="271" t="s">
        <v>119</v>
      </c>
      <c r="C78" s="271" t="s">
        <v>120</v>
      </c>
      <c r="D78" s="271"/>
      <c r="E78" s="272">
        <f>+[2]OTCHET!E469+[2]OTCHET!E472</f>
        <v>0</v>
      </c>
      <c r="F78" s="272">
        <f t="shared" si="1"/>
        <v>0</v>
      </c>
      <c r="G78" s="273">
        <f>+[2]OTCHET!G469+[2]OTCHET!G472</f>
        <v>0</v>
      </c>
      <c r="H78" s="274">
        <f>+[2]OTCHET!H469+[2]OTCHET!H472</f>
        <v>0</v>
      </c>
      <c r="I78" s="274">
        <f>+[2]OTCHET!I469+[2]OTCHET!I472</f>
        <v>0</v>
      </c>
      <c r="J78" s="275">
        <f>+[2]OTCHET!J469+[2]OTCHET!J472</f>
        <v>0</v>
      </c>
      <c r="K78" s="391"/>
      <c r="L78" s="391"/>
      <c r="M78" s="391"/>
      <c r="N78" s="367"/>
      <c r="O78" s="474" t="s">
        <v>120</v>
      </c>
      <c r="P78" s="372"/>
      <c r="Q78" s="373"/>
      <c r="R78" s="373"/>
      <c r="S78" s="373"/>
      <c r="T78" s="373"/>
      <c r="U78" s="373"/>
      <c r="V78" s="373"/>
      <c r="W78" s="374"/>
      <c r="X78" s="373"/>
      <c r="Y78" s="373"/>
    </row>
    <row r="79" spans="1:25" ht="15.75">
      <c r="A79" s="388">
        <v>260</v>
      </c>
      <c r="B79" s="276" t="s">
        <v>121</v>
      </c>
      <c r="C79" s="276" t="s">
        <v>122</v>
      </c>
      <c r="D79" s="276"/>
      <c r="E79" s="277">
        <f>+[2]OTCHET!E470+[2]OTCHET!E473</f>
        <v>0</v>
      </c>
      <c r="F79" s="277">
        <f t="shared" si="1"/>
        <v>0</v>
      </c>
      <c r="G79" s="278">
        <f>+[2]OTCHET!G470+[2]OTCHET!G473</f>
        <v>0</v>
      </c>
      <c r="H79" s="279">
        <f>+[2]OTCHET!H470+[2]OTCHET!H473</f>
        <v>0</v>
      </c>
      <c r="I79" s="279">
        <f>+[2]OTCHET!I470+[2]OTCHET!I473</f>
        <v>0</v>
      </c>
      <c r="J79" s="280">
        <f>+[2]OTCHET!J470+[2]OTCHET!J473</f>
        <v>0</v>
      </c>
      <c r="K79" s="391"/>
      <c r="L79" s="391"/>
      <c r="M79" s="391"/>
      <c r="N79" s="367"/>
      <c r="O79" s="475" t="s">
        <v>122</v>
      </c>
      <c r="P79" s="372"/>
      <c r="Q79" s="373"/>
      <c r="R79" s="373"/>
      <c r="S79" s="373"/>
      <c r="T79" s="373"/>
      <c r="U79" s="373"/>
      <c r="V79" s="373"/>
      <c r="W79" s="374"/>
      <c r="X79" s="373"/>
      <c r="Y79" s="373"/>
    </row>
    <row r="80" spans="1:25" ht="15.75">
      <c r="A80" s="388">
        <v>265</v>
      </c>
      <c r="B80" s="276" t="s">
        <v>123</v>
      </c>
      <c r="C80" s="276" t="s">
        <v>124</v>
      </c>
      <c r="D80" s="276"/>
      <c r="E80" s="277">
        <f>[2]OTCHET!E474</f>
        <v>0</v>
      </c>
      <c r="F80" s="277">
        <f t="shared" si="1"/>
        <v>0</v>
      </c>
      <c r="G80" s="278">
        <f>[2]OTCHET!G474</f>
        <v>0</v>
      </c>
      <c r="H80" s="279">
        <f>[2]OTCHET!H474</f>
        <v>0</v>
      </c>
      <c r="I80" s="279">
        <f>[2]OTCHET!I474</f>
        <v>0</v>
      </c>
      <c r="J80" s="280">
        <f>[2]OTCHET!J474</f>
        <v>0</v>
      </c>
      <c r="K80" s="391"/>
      <c r="L80" s="391"/>
      <c r="M80" s="391"/>
      <c r="N80" s="367"/>
      <c r="O80" s="475" t="s">
        <v>124</v>
      </c>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475"/>
      <c r="P81" s="372"/>
      <c r="Q81" s="373"/>
      <c r="R81" s="373"/>
      <c r="S81" s="373"/>
      <c r="T81" s="373"/>
      <c r="U81" s="373"/>
      <c r="V81" s="373"/>
      <c r="W81" s="374"/>
      <c r="X81" s="373"/>
      <c r="Y81" s="373"/>
    </row>
    <row r="82" spans="1:25" ht="15.75">
      <c r="A82" s="388">
        <v>270</v>
      </c>
      <c r="B82" s="276" t="s">
        <v>125</v>
      </c>
      <c r="C82" s="276" t="s">
        <v>126</v>
      </c>
      <c r="D82" s="276"/>
      <c r="E82" s="277">
        <f>+[2]OTCHET!E482</f>
        <v>0</v>
      </c>
      <c r="F82" s="277">
        <f t="shared" si="1"/>
        <v>0</v>
      </c>
      <c r="G82" s="278">
        <f>+[2]OTCHET!G482</f>
        <v>0</v>
      </c>
      <c r="H82" s="279">
        <f>+[2]OTCHET!H482</f>
        <v>0</v>
      </c>
      <c r="I82" s="279">
        <f>+[2]OTCHET!I482</f>
        <v>0</v>
      </c>
      <c r="J82" s="280">
        <f>+[2]OTCHET!J482</f>
        <v>0</v>
      </c>
      <c r="K82" s="391"/>
      <c r="L82" s="391"/>
      <c r="M82" s="391"/>
      <c r="N82" s="367"/>
      <c r="O82" s="475" t="s">
        <v>126</v>
      </c>
      <c r="P82" s="372"/>
      <c r="Q82" s="373"/>
      <c r="R82" s="373"/>
      <c r="S82" s="373"/>
      <c r="T82" s="373"/>
      <c r="U82" s="373"/>
      <c r="V82" s="373"/>
      <c r="W82" s="374"/>
      <c r="X82" s="373"/>
      <c r="Y82" s="373"/>
    </row>
    <row r="83" spans="1:25" ht="15.75">
      <c r="A83" s="388">
        <v>275</v>
      </c>
      <c r="B83" s="287" t="s">
        <v>127</v>
      </c>
      <c r="C83" s="287" t="s">
        <v>128</v>
      </c>
      <c r="D83" s="287"/>
      <c r="E83" s="283">
        <f>+[2]OTCHET!E483</f>
        <v>0</v>
      </c>
      <c r="F83" s="283">
        <f t="shared" si="1"/>
        <v>0</v>
      </c>
      <c r="G83" s="284">
        <f>+[2]OTCHET!G483</f>
        <v>0</v>
      </c>
      <c r="H83" s="285">
        <f>+[2]OTCHET!H483</f>
        <v>0</v>
      </c>
      <c r="I83" s="285">
        <f>+[2]OTCHET!I483</f>
        <v>0</v>
      </c>
      <c r="J83" s="286">
        <f>+[2]OTCHET!J483</f>
        <v>0</v>
      </c>
      <c r="K83" s="391"/>
      <c r="L83" s="391"/>
      <c r="M83" s="391"/>
      <c r="N83" s="367"/>
      <c r="O83" s="476" t="s">
        <v>128</v>
      </c>
      <c r="P83" s="372"/>
      <c r="Q83" s="373"/>
      <c r="R83" s="373"/>
      <c r="S83" s="373"/>
      <c r="T83" s="373"/>
      <c r="U83" s="373"/>
      <c r="V83" s="373"/>
      <c r="W83" s="374"/>
      <c r="X83" s="373"/>
      <c r="Y83" s="373"/>
    </row>
    <row r="84" spans="1:25" ht="15.75">
      <c r="A84" s="388">
        <v>280</v>
      </c>
      <c r="B84" s="184" t="s">
        <v>129</v>
      </c>
      <c r="C84" s="185" t="s">
        <v>130</v>
      </c>
      <c r="D84" s="184"/>
      <c r="E84" s="223">
        <f>[2]OTCHET!E538</f>
        <v>0</v>
      </c>
      <c r="F84" s="223">
        <f t="shared" si="1"/>
        <v>0</v>
      </c>
      <c r="G84" s="224">
        <f>[2]OTCHET!G538</f>
        <v>0</v>
      </c>
      <c r="H84" s="225">
        <f>[2]OTCHET!H538</f>
        <v>0</v>
      </c>
      <c r="I84" s="225">
        <f>[2]OTCHET!I538</f>
        <v>0</v>
      </c>
      <c r="J84" s="226">
        <f>[2]OTCHET!J538</f>
        <v>0</v>
      </c>
      <c r="K84" s="391"/>
      <c r="L84" s="391"/>
      <c r="M84" s="391"/>
      <c r="N84" s="367"/>
      <c r="O84" s="465" t="s">
        <v>130</v>
      </c>
      <c r="P84" s="372"/>
      <c r="Q84" s="373"/>
      <c r="R84" s="373"/>
      <c r="S84" s="373"/>
      <c r="T84" s="373"/>
      <c r="U84" s="373"/>
      <c r="V84" s="373"/>
      <c r="W84" s="374"/>
      <c r="X84" s="373"/>
      <c r="Y84" s="373"/>
    </row>
    <row r="85" spans="1:25" ht="15.75">
      <c r="A85" s="388">
        <v>285</v>
      </c>
      <c r="B85" s="197" t="s">
        <v>131</v>
      </c>
      <c r="C85" s="196" t="s">
        <v>132</v>
      </c>
      <c r="D85" s="197"/>
      <c r="E85" s="227">
        <f>[2]OTCHET!E539</f>
        <v>0</v>
      </c>
      <c r="F85" s="227">
        <f t="shared" si="1"/>
        <v>0</v>
      </c>
      <c r="G85" s="228">
        <f>[2]OTCHET!G539</f>
        <v>0</v>
      </c>
      <c r="H85" s="229">
        <f>[2]OTCHET!H539</f>
        <v>0</v>
      </c>
      <c r="I85" s="229">
        <f>[2]OTCHET!I539</f>
        <v>0</v>
      </c>
      <c r="J85" s="230">
        <f>[2]OTCHET!J539</f>
        <v>0</v>
      </c>
      <c r="K85" s="391"/>
      <c r="L85" s="391"/>
      <c r="M85" s="391"/>
      <c r="N85" s="367"/>
      <c r="O85" s="466" t="s">
        <v>132</v>
      </c>
      <c r="P85" s="372"/>
      <c r="Q85" s="373"/>
      <c r="R85" s="373"/>
      <c r="S85" s="373"/>
      <c r="T85" s="373"/>
      <c r="U85" s="373"/>
      <c r="V85" s="373"/>
      <c r="W85" s="374"/>
      <c r="X85" s="373"/>
      <c r="Y85" s="373"/>
    </row>
    <row r="86" spans="1:25" ht="15.75">
      <c r="A86" s="388">
        <v>290</v>
      </c>
      <c r="B86" s="190" t="s">
        <v>133</v>
      </c>
      <c r="C86" s="96" t="s">
        <v>134</v>
      </c>
      <c r="D86" s="190"/>
      <c r="E86" s="231">
        <f>+E87+E88</f>
        <v>76633</v>
      </c>
      <c r="F86" s="231">
        <f>+F87+F88</f>
        <v>2624578</v>
      </c>
      <c r="G86" s="232">
        <f t="shared" ref="G86" si="15">+G87+G88</f>
        <v>1698279</v>
      </c>
      <c r="H86" s="233">
        <f>+H87+H88</f>
        <v>1013045</v>
      </c>
      <c r="I86" s="233">
        <f>+I87+I88</f>
        <v>3437</v>
      </c>
      <c r="J86" s="234">
        <f>+J87+J88</f>
        <v>-90183</v>
      </c>
      <c r="K86" s="391">
        <f t="shared" ref="K86:M86" si="16">+K87+K88</f>
        <v>0</v>
      </c>
      <c r="L86" s="391">
        <f t="shared" si="16"/>
        <v>0</v>
      </c>
      <c r="M86" s="391">
        <f t="shared" si="16"/>
        <v>0</v>
      </c>
      <c r="N86" s="367"/>
      <c r="O86" s="467" t="s">
        <v>134</v>
      </c>
      <c r="P86" s="372"/>
      <c r="Q86" s="373"/>
      <c r="R86" s="373"/>
      <c r="S86" s="373"/>
      <c r="T86" s="373"/>
      <c r="U86" s="373"/>
      <c r="V86" s="373"/>
      <c r="W86" s="374"/>
      <c r="X86" s="373"/>
      <c r="Y86" s="373"/>
    </row>
    <row r="87" spans="1:25" ht="15.75">
      <c r="A87" s="388">
        <v>295</v>
      </c>
      <c r="B87" s="271" t="s">
        <v>135</v>
      </c>
      <c r="C87" s="271" t="s">
        <v>136</v>
      </c>
      <c r="D87" s="288"/>
      <c r="E87" s="272">
        <f>+[2]OTCHET!E506+[2]OTCHET!E515+[2]OTCHET!E519+[2]OTCHET!E546</f>
        <v>0</v>
      </c>
      <c r="F87" s="272">
        <f t="shared" si="1"/>
        <v>0</v>
      </c>
      <c r="G87" s="273">
        <f>+[2]OTCHET!G506+[2]OTCHET!G515+[2]OTCHET!G519+[2]OTCHET!G546</f>
        <v>0</v>
      </c>
      <c r="H87" s="274">
        <f>+[2]OTCHET!H506+[2]OTCHET!H515+[2]OTCHET!H519+[2]OTCHET!H546</f>
        <v>0</v>
      </c>
      <c r="I87" s="274">
        <f>+[2]OTCHET!I506+[2]OTCHET!I515+[2]OTCHET!I519+[2]OTCHET!I546</f>
        <v>0</v>
      </c>
      <c r="J87" s="275">
        <f>+[2]OTCHET!J506+[2]OTCHET!J515+[2]OTCHET!J519+[2]OTCHET!J546</f>
        <v>0</v>
      </c>
      <c r="K87" s="391"/>
      <c r="L87" s="391"/>
      <c r="M87" s="391"/>
      <c r="N87" s="367"/>
      <c r="O87" s="474" t="s">
        <v>136</v>
      </c>
      <c r="P87" s="372"/>
      <c r="Q87" s="373"/>
      <c r="R87" s="373"/>
      <c r="S87" s="373"/>
      <c r="T87" s="373"/>
      <c r="U87" s="373"/>
      <c r="V87" s="373"/>
      <c r="W87" s="374"/>
      <c r="X87" s="373"/>
      <c r="Y87" s="373"/>
    </row>
    <row r="88" spans="1:25" ht="15.75">
      <c r="A88" s="388">
        <v>300</v>
      </c>
      <c r="B88" s="287" t="s">
        <v>137</v>
      </c>
      <c r="C88" s="287" t="s">
        <v>138</v>
      </c>
      <c r="D88" s="289"/>
      <c r="E88" s="283">
        <f>+[2]OTCHET!E524+[2]OTCHET!E527+[2]OTCHET!E547</f>
        <v>76633</v>
      </c>
      <c r="F88" s="283">
        <f t="shared" si="1"/>
        <v>2624578</v>
      </c>
      <c r="G88" s="284">
        <f>+[2]OTCHET!G524+[2]OTCHET!G527+[2]OTCHET!G547</f>
        <v>1698279</v>
      </c>
      <c r="H88" s="285">
        <f>+[2]OTCHET!H524+[2]OTCHET!H527+[2]OTCHET!H547</f>
        <v>1013045</v>
      </c>
      <c r="I88" s="285">
        <f>+[2]OTCHET!I524+[2]OTCHET!I527+[2]OTCHET!I547</f>
        <v>3437</v>
      </c>
      <c r="J88" s="286">
        <f>+[2]OTCHET!J524+[2]OTCHET!J527+[2]OTCHET!J547</f>
        <v>-90183</v>
      </c>
      <c r="K88" s="391"/>
      <c r="L88" s="391"/>
      <c r="M88" s="391"/>
      <c r="N88" s="367"/>
      <c r="O88" s="476" t="s">
        <v>138</v>
      </c>
      <c r="P88" s="372"/>
      <c r="Q88" s="373"/>
      <c r="R88" s="373"/>
      <c r="S88" s="373"/>
      <c r="T88" s="373"/>
      <c r="U88" s="373"/>
      <c r="V88" s="373"/>
      <c r="W88" s="374"/>
      <c r="X88" s="373"/>
      <c r="Y88" s="373"/>
    </row>
    <row r="89" spans="1:25" ht="15.75">
      <c r="A89" s="388">
        <v>310</v>
      </c>
      <c r="B89" s="184" t="s">
        <v>139</v>
      </c>
      <c r="C89" s="185" t="s">
        <v>140</v>
      </c>
      <c r="D89" s="290"/>
      <c r="E89" s="223">
        <f>[2]OTCHET!E534</f>
        <v>265098</v>
      </c>
      <c r="F89" s="223">
        <f t="shared" ref="F89:F96" si="17">+G89+H89+I89+J89</f>
        <v>264080</v>
      </c>
      <c r="G89" s="224">
        <f>[2]OTCHET!G534</f>
        <v>263960</v>
      </c>
      <c r="H89" s="225">
        <f>[2]OTCHET!H534</f>
        <v>0</v>
      </c>
      <c r="I89" s="225">
        <f>[2]OTCHET!I534</f>
        <v>0</v>
      </c>
      <c r="J89" s="226">
        <f>[2]OTCHET!J534</f>
        <v>120</v>
      </c>
      <c r="K89" s="391"/>
      <c r="L89" s="391"/>
      <c r="M89" s="391"/>
      <c r="N89" s="367"/>
      <c r="O89" s="465" t="s">
        <v>140</v>
      </c>
      <c r="P89" s="372"/>
      <c r="Q89" s="373"/>
      <c r="R89" s="373"/>
      <c r="S89" s="373"/>
      <c r="T89" s="373"/>
      <c r="U89" s="373"/>
      <c r="V89" s="373"/>
      <c r="W89" s="374"/>
      <c r="X89" s="373"/>
      <c r="Y89" s="373"/>
    </row>
    <row r="90" spans="1:25" ht="15.75">
      <c r="A90" s="388">
        <v>320</v>
      </c>
      <c r="B90" s="197" t="s">
        <v>141</v>
      </c>
      <c r="C90" s="196" t="s">
        <v>142</v>
      </c>
      <c r="D90" s="197"/>
      <c r="E90" s="227">
        <f>+[2]OTCHET!E570+[2]OTCHET!E571+[2]OTCHET!E572+[2]OTCHET!E573+[2]OTCHET!E574+[2]OTCHET!E575</f>
        <v>3570173</v>
      </c>
      <c r="F90" s="227">
        <f t="shared" si="17"/>
        <v>3570173</v>
      </c>
      <c r="G90" s="228">
        <f>+[2]OTCHET!G570+[2]OTCHET!G571+[2]OTCHET!G572+[2]OTCHET!G573+[2]OTCHET!G574+[2]OTCHET!G575</f>
        <v>0</v>
      </c>
      <c r="H90" s="229">
        <f>+[2]OTCHET!H570+[2]OTCHET!H571+[2]OTCHET!H572+[2]OTCHET!H573+[2]OTCHET!H574+[2]OTCHET!H575</f>
        <v>3570173</v>
      </c>
      <c r="I90" s="229">
        <f>+[2]OTCHET!I570+[2]OTCHET!I571+[2]OTCHET!I572+[2]OTCHET!I573+[2]OTCHET!I574+[2]OTCHET!I575</f>
        <v>0</v>
      </c>
      <c r="J90" s="230">
        <f>+[2]OTCHET!J570+[2]OTCHET!J571+[2]OTCHET!J572+[2]OTCHET!J573+[2]OTCHET!J574+[2]OTCHET!J575</f>
        <v>0</v>
      </c>
      <c r="K90" s="391"/>
      <c r="L90" s="391"/>
      <c r="M90" s="391"/>
      <c r="N90" s="367"/>
      <c r="O90" s="466" t="s">
        <v>142</v>
      </c>
      <c r="P90" s="372"/>
      <c r="Q90" s="373"/>
      <c r="R90" s="373"/>
      <c r="S90" s="373"/>
      <c r="T90" s="373"/>
      <c r="U90" s="373"/>
      <c r="V90" s="373"/>
      <c r="W90" s="374"/>
      <c r="X90" s="373"/>
      <c r="Y90" s="373"/>
    </row>
    <row r="91" spans="1:25" ht="15.75">
      <c r="A91" s="388">
        <v>330</v>
      </c>
      <c r="B91" s="291" t="s">
        <v>143</v>
      </c>
      <c r="C91" s="291" t="s">
        <v>144</v>
      </c>
      <c r="D91" s="291"/>
      <c r="E91" s="135">
        <f>+[2]OTCHET!E576+[2]OTCHET!E577+[2]OTCHET!E578+[2]OTCHET!E579+[2]OTCHET!E580+[2]OTCHET!E581+[2]OTCHET!E582</f>
        <v>-2880125</v>
      </c>
      <c r="F91" s="135">
        <f t="shared" si="17"/>
        <v>-4546028</v>
      </c>
      <c r="G91" s="136">
        <f>+[2]OTCHET!G576+[2]OTCHET!G577+[2]OTCHET!G578+[2]OTCHET!G579+[2]OTCHET!G580+[2]OTCHET!G581+[2]OTCHET!G582</f>
        <v>-17056</v>
      </c>
      <c r="H91" s="137">
        <f>+[2]OTCHET!H576+[2]OTCHET!H577+[2]OTCHET!H578+[2]OTCHET!H579+[2]OTCHET!H580+[2]OTCHET!H581+[2]OTCHET!H582</f>
        <v>-4494875</v>
      </c>
      <c r="I91" s="137">
        <f>+[2]OTCHET!I576+[2]OTCHET!I577+[2]OTCHET!I578+[2]OTCHET!I579+[2]OTCHET!I580+[2]OTCHET!I581+[2]OTCHET!I582</f>
        <v>-34097</v>
      </c>
      <c r="J91" s="138">
        <f>+[2]OTCHET!J576+[2]OTCHET!J577+[2]OTCHET!J578+[2]OTCHET!J579+[2]OTCHET!J580+[2]OTCHET!J581+[2]OTCHET!J582</f>
        <v>0</v>
      </c>
      <c r="K91" s="392"/>
      <c r="L91" s="392"/>
      <c r="M91" s="392"/>
      <c r="N91" s="367"/>
      <c r="O91" s="453" t="s">
        <v>144</v>
      </c>
      <c r="P91" s="372"/>
      <c r="Q91" s="373"/>
      <c r="R91" s="373"/>
      <c r="S91" s="373"/>
      <c r="T91" s="373"/>
      <c r="U91" s="373"/>
      <c r="V91" s="373"/>
      <c r="W91" s="374"/>
      <c r="X91" s="373"/>
      <c r="Y91" s="373"/>
    </row>
    <row r="92" spans="1:25" ht="15.75">
      <c r="A92" s="388">
        <v>335</v>
      </c>
      <c r="B92" s="196" t="s">
        <v>145</v>
      </c>
      <c r="C92" s="196" t="s">
        <v>146</v>
      </c>
      <c r="D92" s="291"/>
      <c r="E92" s="135">
        <f>+[2]OTCHET!E583</f>
        <v>0</v>
      </c>
      <c r="F92" s="135">
        <f t="shared" si="17"/>
        <v>0</v>
      </c>
      <c r="G92" s="136">
        <f>+[2]OTCHET!G583</f>
        <v>0</v>
      </c>
      <c r="H92" s="137">
        <f>+[2]OTCHET!H583</f>
        <v>0</v>
      </c>
      <c r="I92" s="137">
        <f>+[2]OTCHET!I583</f>
        <v>0</v>
      </c>
      <c r="J92" s="138">
        <f>+[2]OTCHET!J583</f>
        <v>0</v>
      </c>
      <c r="K92" s="392"/>
      <c r="L92" s="392"/>
      <c r="M92" s="392"/>
      <c r="N92" s="367"/>
      <c r="O92" s="453" t="s">
        <v>146</v>
      </c>
      <c r="P92" s="372"/>
      <c r="Q92" s="373"/>
      <c r="R92" s="373"/>
      <c r="S92" s="373"/>
      <c r="T92" s="373"/>
      <c r="U92" s="373"/>
      <c r="V92" s="373"/>
      <c r="W92" s="374"/>
      <c r="X92" s="373"/>
      <c r="Y92" s="373"/>
    </row>
    <row r="93" spans="1:25" ht="15.75">
      <c r="A93" s="388">
        <v>340</v>
      </c>
      <c r="B93" s="196" t="s">
        <v>147</v>
      </c>
      <c r="C93" s="196" t="s">
        <v>148</v>
      </c>
      <c r="D93" s="196"/>
      <c r="E93" s="135">
        <f>+[2]OTCHET!E590+[2]OTCHET!E591</f>
        <v>4545420</v>
      </c>
      <c r="F93" s="135">
        <f t="shared" si="17"/>
        <v>4545420</v>
      </c>
      <c r="G93" s="136">
        <f>+[2]OTCHET!G590+[2]OTCHET!G591</f>
        <v>4545420</v>
      </c>
      <c r="H93" s="137">
        <f>+[2]OTCHET!H590+[2]OTCHET!H591</f>
        <v>0</v>
      </c>
      <c r="I93" s="137">
        <f>+[2]OTCHET!I590+[2]OTCHET!I591</f>
        <v>0</v>
      </c>
      <c r="J93" s="138">
        <f>+[2]OTCHET!J590+[2]OTCHET!J591</f>
        <v>0</v>
      </c>
      <c r="K93" s="392"/>
      <c r="L93" s="392"/>
      <c r="M93" s="392"/>
      <c r="N93" s="367"/>
      <c r="O93" s="453" t="s">
        <v>148</v>
      </c>
      <c r="P93" s="372"/>
      <c r="Q93" s="373"/>
      <c r="R93" s="373"/>
      <c r="S93" s="373"/>
      <c r="T93" s="373"/>
      <c r="U93" s="373"/>
      <c r="V93" s="373"/>
      <c r="W93" s="374"/>
      <c r="X93" s="373"/>
      <c r="Y93" s="373"/>
    </row>
    <row r="94" spans="1:25" ht="15.75">
      <c r="A94" s="388">
        <v>345</v>
      </c>
      <c r="B94" s="196" t="s">
        <v>149</v>
      </c>
      <c r="C94" s="291" t="s">
        <v>150</v>
      </c>
      <c r="D94" s="196"/>
      <c r="E94" s="135">
        <f>+[2]OTCHET!E592+[2]OTCHET!E593</f>
        <v>-1215991</v>
      </c>
      <c r="F94" s="135">
        <f t="shared" si="17"/>
        <v>-5624525</v>
      </c>
      <c r="G94" s="136">
        <f>+[2]OTCHET!G592+[2]OTCHET!G593</f>
        <v>-5624525</v>
      </c>
      <c r="H94" s="137">
        <f>+[2]OTCHET!H592+[2]OTCHET!H593</f>
        <v>0</v>
      </c>
      <c r="I94" s="137">
        <f>+[2]OTCHET!I592+[2]OTCHET!I593</f>
        <v>0</v>
      </c>
      <c r="J94" s="138">
        <f>+[2]OTCHET!J592+[2]OTCHET!J593</f>
        <v>0</v>
      </c>
      <c r="K94" s="392"/>
      <c r="L94" s="392"/>
      <c r="M94" s="392"/>
      <c r="N94" s="367"/>
      <c r="O94" s="453" t="s">
        <v>150</v>
      </c>
      <c r="P94" s="372"/>
      <c r="Q94" s="373"/>
      <c r="R94" s="373"/>
      <c r="S94" s="373"/>
      <c r="T94" s="373"/>
      <c r="U94" s="373"/>
      <c r="V94" s="373"/>
      <c r="W94" s="374"/>
      <c r="X94" s="373"/>
      <c r="Y94" s="373"/>
    </row>
    <row r="95" spans="1:25" ht="15.75">
      <c r="A95" s="388">
        <v>350</v>
      </c>
      <c r="B95" s="96" t="s">
        <v>151</v>
      </c>
      <c r="C95" s="96" t="s">
        <v>152</v>
      </c>
      <c r="D95" s="96"/>
      <c r="E95" s="97">
        <f>[2]OTCHET!E594</f>
        <v>0</v>
      </c>
      <c r="F95" s="97">
        <f t="shared" si="17"/>
        <v>0</v>
      </c>
      <c r="G95" s="98">
        <f>[2]OTCHET!G594</f>
        <v>689776</v>
      </c>
      <c r="H95" s="99">
        <f>[2]OTCHET!H594</f>
        <v>-76800</v>
      </c>
      <c r="I95" s="99">
        <f>[2]OTCHET!I594</f>
        <v>-612976</v>
      </c>
      <c r="J95" s="100">
        <f>[2]OTCHET!J594</f>
        <v>0</v>
      </c>
      <c r="K95" s="392"/>
      <c r="L95" s="392"/>
      <c r="M95" s="392"/>
      <c r="N95" s="367"/>
      <c r="O95" s="446" t="s">
        <v>152</v>
      </c>
      <c r="P95" s="372"/>
      <c r="Q95" s="373"/>
      <c r="R95" s="373"/>
      <c r="S95" s="373"/>
      <c r="T95" s="373"/>
      <c r="U95" s="373"/>
      <c r="V95" s="373"/>
      <c r="W95" s="374"/>
      <c r="X95" s="373"/>
      <c r="Y95" s="373"/>
    </row>
    <row r="96" spans="1:25" ht="16.5" thickBot="1">
      <c r="A96" s="393">
        <v>355</v>
      </c>
      <c r="B96" s="292" t="s">
        <v>153</v>
      </c>
      <c r="C96" s="292" t="s">
        <v>154</v>
      </c>
      <c r="D96" s="292"/>
      <c r="E96" s="293">
        <f>+[2]OTCHET!E597</f>
        <v>0</v>
      </c>
      <c r="F96" s="293">
        <f t="shared" si="17"/>
        <v>0</v>
      </c>
      <c r="G96" s="294">
        <f>+[2]OTCHET!G597</f>
        <v>76800</v>
      </c>
      <c r="H96" s="295">
        <f>+[2]OTCHET!H597</f>
        <v>-76800</v>
      </c>
      <c r="I96" s="295">
        <f>+[2]OTCHET!I597</f>
        <v>0</v>
      </c>
      <c r="J96" s="296">
        <f>+[2]OTCHET!J597</f>
        <v>0</v>
      </c>
      <c r="K96" s="394"/>
      <c r="L96" s="394"/>
      <c r="M96" s="394"/>
      <c r="N96" s="367"/>
      <c r="O96" s="477" t="s">
        <v>154</v>
      </c>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96"/>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96"/>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96"/>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402"/>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401"/>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402"/>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96"/>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401"/>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0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00"/>
      <c r="P106" s="369"/>
      <c r="Q106" s="373"/>
      <c r="R106" s="373"/>
      <c r="S106" s="373"/>
      <c r="T106" s="373"/>
      <c r="U106" s="373"/>
      <c r="V106" s="373"/>
      <c r="W106" s="374"/>
      <c r="X106" s="373"/>
      <c r="Y106" s="373"/>
    </row>
    <row r="107" spans="2:25" ht="19.5" customHeight="1">
      <c r="B107" s="30" t="str">
        <f>+[2]OTCHET!H608</f>
        <v>vani2223@abv.bg</v>
      </c>
      <c r="C107" s="300"/>
      <c r="D107" s="300"/>
      <c r="E107" s="24"/>
      <c r="F107" s="304"/>
      <c r="G107" s="31" t="str">
        <f>+[2]OTCHET!E608</f>
        <v>032/654331</v>
      </c>
      <c r="H107" s="31">
        <f>+[2]OTCHET!F608</f>
        <v>0</v>
      </c>
      <c r="I107" s="305"/>
      <c r="J107" s="37">
        <f>+[2]OTCHET!B608</f>
        <v>45905</v>
      </c>
      <c r="K107" s="409"/>
      <c r="L107" s="409"/>
      <c r="M107" s="409"/>
      <c r="N107" s="408"/>
      <c r="O107" s="30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0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00"/>
      <c r="P109" s="369"/>
      <c r="Q109" s="373"/>
      <c r="R109" s="373"/>
      <c r="S109" s="373"/>
      <c r="T109" s="373"/>
      <c r="U109" s="373"/>
      <c r="V109" s="373"/>
      <c r="W109" s="374"/>
      <c r="X109" s="373"/>
      <c r="Y109" s="373"/>
    </row>
    <row r="110" spans="2:25" ht="17.25" customHeight="1">
      <c r="B110" s="305"/>
      <c r="C110" s="315"/>
      <c r="D110" s="300"/>
      <c r="E110" s="480" t="str">
        <f>+[2]OTCHET!D606</f>
        <v>Цветелина Гешева</v>
      </c>
      <c r="F110" s="480"/>
      <c r="G110" s="18"/>
      <c r="H110" s="18"/>
      <c r="I110" s="18"/>
      <c r="J110" s="18"/>
      <c r="K110" s="409"/>
      <c r="L110" s="409"/>
      <c r="M110" s="409"/>
      <c r="N110" s="408"/>
      <c r="O110" s="30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15"/>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0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478"/>
      <c r="P113" s="369"/>
      <c r="Q113" s="373"/>
      <c r="R113" s="373"/>
      <c r="S113" s="373"/>
      <c r="T113" s="373"/>
      <c r="U113" s="373"/>
      <c r="V113" s="373"/>
      <c r="W113" s="374"/>
      <c r="X113" s="373"/>
      <c r="Y113" s="373"/>
    </row>
    <row r="114" spans="1:25" ht="18" customHeight="1">
      <c r="E114" s="480" t="str">
        <f>+[2]OTCHET!G603</f>
        <v>Иванка Налджиян</v>
      </c>
      <c r="F114" s="480"/>
      <c r="G114" s="320"/>
      <c r="H114" s="18"/>
      <c r="I114" s="480" t="str">
        <f>+[2]OTCHET!G606</f>
        <v>Доц.д-р Боряна Иванова</v>
      </c>
      <c r="J114" s="480"/>
      <c r="K114" s="409"/>
      <c r="L114" s="409"/>
      <c r="M114" s="409"/>
      <c r="N114" s="408"/>
      <c r="O114" s="479"/>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E1e+Au6/cdI98ktMu6BovmH3an0njbZA0hfL2BEa0WFEhX77oQzspaW0ePHqlf6vT8mIG1ZiIvX37NSNEIT5kQ==" saltValue="QrtNow8BPIA4NXNitBjvH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79" priority="10" stopIfTrue="1" operator="notEqual">
      <formula>0</formula>
    </cfRule>
  </conditionalFormatting>
  <conditionalFormatting sqref="B107 G107:H107">
    <cfRule type="cellIs" dxfId="78" priority="19" stopIfTrue="1" operator="equal">
      <formula>0</formula>
    </cfRule>
  </conditionalFormatting>
  <conditionalFormatting sqref="E110 I114">
    <cfRule type="cellIs" dxfId="77" priority="18" stopIfTrue="1" operator="equal">
      <formula>0</formula>
    </cfRule>
  </conditionalFormatting>
  <conditionalFormatting sqref="E15:F15">
    <cfRule type="cellIs" dxfId="76" priority="1" stopIfTrue="1" operator="equal">
      <formula>"Чужди средства"</formula>
    </cfRule>
    <cfRule type="cellIs" dxfId="75" priority="2" stopIfTrue="1" operator="equal">
      <formula>"СЕС - ДМП"</formula>
    </cfRule>
    <cfRule type="cellIs" dxfId="74" priority="3" stopIfTrue="1" operator="equal">
      <formula>"СЕС - РА"</formula>
    </cfRule>
    <cfRule type="cellIs" dxfId="73" priority="4" stopIfTrue="1" operator="equal">
      <formula>"СЕС - ДЕС"</formula>
    </cfRule>
    <cfRule type="cellIs" dxfId="72" priority="5" stopIfTrue="1" operator="equal">
      <formula>"СЕС - КСФ"</formula>
    </cfRule>
  </conditionalFormatting>
  <conditionalFormatting sqref="E114:F114">
    <cfRule type="cellIs" dxfId="71" priority="16" stopIfTrue="1" operator="equal">
      <formula>0</formula>
    </cfRule>
  </conditionalFormatting>
  <conditionalFormatting sqref="E65:J65">
    <cfRule type="cellIs" dxfId="70" priority="21" stopIfTrue="1" operator="notEqual">
      <formula>0</formula>
    </cfRule>
  </conditionalFormatting>
  <conditionalFormatting sqref="E105:J105">
    <cfRule type="cellIs" dxfId="69" priority="20" stopIfTrue="1" operator="notEqual">
      <formula>0</formula>
    </cfRule>
  </conditionalFormatting>
  <conditionalFormatting sqref="I11:J11">
    <cfRule type="cellIs" dxfId="68" priority="6" stopIfTrue="1" operator="between">
      <formula>1000000000000</formula>
      <formula>9999999999999990</formula>
    </cfRule>
    <cfRule type="cellIs" dxfId="67" priority="7" stopIfTrue="1" operator="between">
      <formula>10000000000</formula>
      <formula>999999999999</formula>
    </cfRule>
    <cfRule type="cellIs" dxfId="66" priority="8" stopIfTrue="1" operator="between">
      <formula>1000000</formula>
      <formula>99999999</formula>
    </cfRule>
    <cfRule type="cellIs" dxfId="65" priority="9" stopIfTrue="1" operator="between">
      <formula>100</formula>
      <formula>9999</formula>
    </cfRule>
  </conditionalFormatting>
  <conditionalFormatting sqref="J107">
    <cfRule type="cellIs" dxfId="64"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0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O11 C11" xr:uid="{00000000-0002-0000-00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0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0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0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000-000005000000}">
      <formula1>0</formula1>
    </dataValidation>
    <dataValidation type="whole" operator="lessThanOrEqual" allowBlank="1" showInputMessage="1" showErrorMessage="1" sqref="WVR983131:WVT98313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K91:M91" xr:uid="{00000000-0002-0000-0000-000006000000}">
      <formula1>0</formula1>
    </dataValidation>
    <dataValidation type="whole" operator="greaterThanOrEqual" allowBlank="1" showInputMessage="1" showErrorMessage="1" sqref="WVR983130:WVT98313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K90:M90" xr:uid="{00000000-0002-0000-00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WVR983051:WVS98305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K11:L11" xr:uid="{00000000-0002-0000-00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000-000009000000}">
          <x14:formula1>
            <xm:f>-10000000000000000</xm:f>
          </x14:formula1>
          <x14:formula2>
            <xm:f>10000000000000000</xm:f>
          </x14:formula2>
          <xm:sqref>TBB983074:TBE983093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TKX983074:TLA983093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TUT983074:TUW983093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UEP983074:UES983093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UOL983074:UOO983093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UYH983074:UYK983093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K69:M76 E92:E96 G92:J96 E55:E89 E22:E32 G55:J89 G22:J32 E105:J105 E34:E53 F22:F96 G34:J53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56"/>
  <sheetViews>
    <sheetView topLeftCell="B36" zoomScale="60" zoomScaleNormal="60" workbookViewId="0">
      <selection activeCell="F90" sqref="F90"/>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СМЕТКИТЕ ЗА ЧУЖДИ СРЕДСТВА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+[3]OTCHET!B9</f>
        <v>АГРАРЕН УНИВЕРСИТЕТ ПЛОВДИВ</v>
      </c>
      <c r="C11" s="11"/>
      <c r="D11" s="11"/>
      <c r="E11" s="12" t="s">
        <v>0</v>
      </c>
      <c r="F11" s="34">
        <f>[3]OTCHET!F9</f>
        <v>45900</v>
      </c>
      <c r="G11" s="35" t="s">
        <v>1</v>
      </c>
      <c r="H11" s="36">
        <f>+[3]OTCHET!H9</f>
        <v>455464</v>
      </c>
      <c r="I11" s="483">
        <f>+[3]OTCHET!I9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+[3]OTCHET!B12</f>
        <v>Аграрен университет - Пловдив</v>
      </c>
      <c r="C13" s="13"/>
      <c r="D13" s="13"/>
      <c r="E13" s="16" t="str">
        <f>+[3]OTCHET!E12</f>
        <v>код по ЕБК:</v>
      </c>
      <c r="F13" s="38" t="str">
        <f>+[3]OTCHET!F12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+[3]OTCHET!E15</f>
        <v>33</v>
      </c>
      <c r="F15" s="33" t="str">
        <f>[3]OTCHET!F15</f>
        <v>Чужди средства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[3]OTCHET!E22+[3]OTCHET!E28+[3]OTCHET!E33+[3]OTCHET!E39+[3]OTCHET!E47+[3]OTCHET!E52+[3]OTCHET!E58+[3]OTCHET!E61+[3]OTCHET!E64+[3]OTCHET!E65+[3]OTCHET!E72+[3]OTCHET!E73</f>
        <v>0</v>
      </c>
      <c r="F23" s="92">
        <f t="shared" ref="F23:F88" si="1">+G23+H23+I23+J23</f>
        <v>0</v>
      </c>
      <c r="G23" s="93">
        <f>[3]OTCHET!G22+[3]OTCHET!G28+[3]OTCHET!G33+[3]OTCHET!G39+[3]OTCHET!G47+[3]OTCHET!G52+[3]OTCHET!G58+[3]OTCHET!G61+[3]OTCHET!G64+[3]OTCHET!G65+[3]OTCHET!G72+[3]OTCHET!G73</f>
        <v>0</v>
      </c>
      <c r="H23" s="94">
        <f>[3]OTCHET!H22+[3]OTCHET!H28+[3]OTCHET!H33+[3]OTCHET!H39+[3]OTCHET!H47+[3]OTCHET!H52+[3]OTCHET!H58+[3]OTCHET!H61+[3]OTCHET!H64+[3]OTCHET!H65+[3]OTCHET!H72+[3]OTCHET!H73</f>
        <v>0</v>
      </c>
      <c r="I23" s="94">
        <f>[3]OTCHET!I22+[3]OTCHET!I28+[3]OTCHET!I33+[3]OTCHET!I39+[3]OTCHET!I47+[3]OTCHET!I52+[3]OTCHET!I58+[3]OTCHET!I61+[3]OTCHET!I64+[3]OTCHET!I65+[3]OTCHET!I72+[3]OTCHET!I73</f>
        <v>0</v>
      </c>
      <c r="J23" s="95">
        <f>[3]OTCHET!J22+[3]OTCHET!J28+[3]OTCHET!J33+[3]OTCHET!J39+[3]OTCHET!J47+[3]OTCHET!J52+[3]OTCHET!J58+[3]OTCHET!J61+[3]OTCHET!J64+[3]OTCHET!J65+[3]OTCHET!J72+[3]OTCHET!J73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[3]OTCHET!E74</f>
        <v>0</v>
      </c>
      <c r="F26" s="107">
        <f t="shared" si="1"/>
        <v>0</v>
      </c>
      <c r="G26" s="108">
        <f>[3]OTCHET!G74</f>
        <v>0</v>
      </c>
      <c r="H26" s="109">
        <f>[3]OTCHET!H74</f>
        <v>0</v>
      </c>
      <c r="I26" s="109">
        <f>[3]OTCHET!I74</f>
        <v>0</v>
      </c>
      <c r="J26" s="110">
        <f>[3]OTCHET!J74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[3]OTCHET!E75</f>
        <v>0</v>
      </c>
      <c r="F27" s="113">
        <f t="shared" si="1"/>
        <v>0</v>
      </c>
      <c r="G27" s="114">
        <f>[3]OTCHET!G75</f>
        <v>0</v>
      </c>
      <c r="H27" s="115">
        <f>[3]OTCHET!H75</f>
        <v>0</v>
      </c>
      <c r="I27" s="115">
        <f>[3]OTCHET!I75</f>
        <v>0</v>
      </c>
      <c r="J27" s="116">
        <f>[3]OTCHET!J75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[3]OTCHET!E77</f>
        <v>0</v>
      </c>
      <c r="F28" s="119">
        <f t="shared" si="1"/>
        <v>0</v>
      </c>
      <c r="G28" s="120">
        <f>[3]OTCHET!G77</f>
        <v>0</v>
      </c>
      <c r="H28" s="121">
        <f>[3]OTCHET!H77</f>
        <v>0</v>
      </c>
      <c r="I28" s="121">
        <f>[3]OTCHET!I77</f>
        <v>0</v>
      </c>
      <c r="J28" s="122">
        <f>[3]OTCHET!J77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+[3]OTCHET!E78+[3]OTCHET!E79</f>
        <v>0</v>
      </c>
      <c r="F29" s="125">
        <f t="shared" si="1"/>
        <v>0</v>
      </c>
      <c r="G29" s="126">
        <f>+[3]OTCHET!G78+[3]OTCHET!G79</f>
        <v>0</v>
      </c>
      <c r="H29" s="127">
        <f>+[3]OTCHET!H78+[3]OTCHET!H79</f>
        <v>0</v>
      </c>
      <c r="I29" s="127">
        <f>+[3]OTCHET!I78+[3]OTCHET!I79</f>
        <v>0</v>
      </c>
      <c r="J29" s="128">
        <f>+[3]OTCHET!J78+[3]OTCHET!J79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[3]OTCHET!E90+[3]OTCHET!E93+[3]OTCHET!E94</f>
        <v>0</v>
      </c>
      <c r="F30" s="130">
        <f t="shared" si="1"/>
        <v>0</v>
      </c>
      <c r="G30" s="131">
        <f>[3]OTCHET!G90+[3]OTCHET!G93+[3]OTCHET!G94</f>
        <v>0</v>
      </c>
      <c r="H30" s="132">
        <f>[3]OTCHET!H90+[3]OTCHET!H93+[3]OTCHET!H94</f>
        <v>0</v>
      </c>
      <c r="I30" s="132">
        <f>[3]OTCHET!I90+[3]OTCHET!I93+[3]OTCHET!I94</f>
        <v>0</v>
      </c>
      <c r="J30" s="133">
        <f>[3]OTCHET!J90+[3]OTCHET!J93+[3]OTCHET!J94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[3]OTCHET!E106</f>
        <v>0</v>
      </c>
      <c r="F31" s="135">
        <f t="shared" si="1"/>
        <v>0</v>
      </c>
      <c r="G31" s="136">
        <f>[3]OTCHET!G106</f>
        <v>0</v>
      </c>
      <c r="H31" s="137">
        <f>[3]OTCHET!H106</f>
        <v>0</v>
      </c>
      <c r="I31" s="137">
        <f>[3]OTCHET!I106</f>
        <v>0</v>
      </c>
      <c r="J31" s="138">
        <f>[3]OTCHET!J106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[3]OTCHET!E110+[3]OTCHET!E119+[3]OTCHET!E135+[3]OTCHET!E136</f>
        <v>0</v>
      </c>
      <c r="F32" s="135">
        <f t="shared" si="1"/>
        <v>0</v>
      </c>
      <c r="G32" s="136">
        <f>[3]OTCHET!G110+[3]OTCHET!G119+[3]OTCHET!G135+[3]OTCHET!G136</f>
        <v>0</v>
      </c>
      <c r="H32" s="137">
        <f>[3]OTCHET!H110+[3]OTCHET!H119+[3]OTCHET!H135+[3]OTCHET!H136</f>
        <v>0</v>
      </c>
      <c r="I32" s="137">
        <f>[3]OTCHET!I110+[3]OTCHET!I119+[3]OTCHET!I135+[3]OTCHET!I136</f>
        <v>0</v>
      </c>
      <c r="J32" s="138">
        <f>[3]OTCHET!J110+[3]OTCHET!J119+[3]OTCHET!J135+[3]OTCHET!J136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[3]OTCHET!E123</f>
        <v>0</v>
      </c>
      <c r="F33" s="97">
        <f t="shared" si="1"/>
        <v>0</v>
      </c>
      <c r="G33" s="98">
        <f>[3]OTCHET!G123</f>
        <v>0</v>
      </c>
      <c r="H33" s="99">
        <f>[3]OTCHET!H123</f>
        <v>0</v>
      </c>
      <c r="I33" s="99">
        <f>[3]OTCHET!I123</f>
        <v>0</v>
      </c>
      <c r="J33" s="100">
        <f>[3]OTCHET!J123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+[3]OTCHET!E137</f>
        <v>0</v>
      </c>
      <c r="F36" s="153">
        <f t="shared" si="1"/>
        <v>0</v>
      </c>
      <c r="G36" s="154">
        <f>+[3]OTCHET!G137</f>
        <v>0</v>
      </c>
      <c r="H36" s="155">
        <f>+[3]OTCHET!H137</f>
        <v>0</v>
      </c>
      <c r="I36" s="155">
        <f>+[3]OTCHET!I137</f>
        <v>0</v>
      </c>
      <c r="J36" s="156">
        <f>+[3]OTCHET!J137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[3]OTCHET!E140+[3]OTCHET!E149+[3]OTCHET!E158</f>
        <v>0</v>
      </c>
      <c r="F37" s="158">
        <f t="shared" si="1"/>
        <v>0</v>
      </c>
      <c r="G37" s="159">
        <f>[3]OTCHET!G140+[3]OTCHET!G149+[3]OTCHET!G158</f>
        <v>0</v>
      </c>
      <c r="H37" s="160">
        <f>[3]OTCHET!H140+[3]OTCHET!H149+[3]OTCHET!H158</f>
        <v>0</v>
      </c>
      <c r="I37" s="160">
        <f>[3]OTCHET!I140+[3]OTCHET!I149+[3]OTCHET!I158</f>
        <v>0</v>
      </c>
      <c r="J37" s="161">
        <f>[3]OTCHET!J140+[3]OTCHET!J149+[3]OTCHET!J158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0</v>
      </c>
      <c r="G38" s="166">
        <f t="shared" si="4"/>
        <v>0</v>
      </c>
      <c r="H38" s="167">
        <f t="shared" si="4"/>
        <v>0</v>
      </c>
      <c r="I38" s="167">
        <f t="shared" si="4"/>
        <v>0</v>
      </c>
      <c r="J38" s="168">
        <f t="shared" si="4"/>
        <v>0</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[3]OTCHET!E187</f>
        <v>0</v>
      </c>
      <c r="F40" s="48">
        <f t="shared" si="1"/>
        <v>0</v>
      </c>
      <c r="G40" s="45">
        <f>[3]OTCHET!G187</f>
        <v>0</v>
      </c>
      <c r="H40" s="39">
        <f>[3]OTCHET!H187</f>
        <v>0</v>
      </c>
      <c r="I40" s="39">
        <f>[3]OTCHET!I187</f>
        <v>0</v>
      </c>
      <c r="J40" s="40">
        <f>[3]OTCHET!J187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[3]OTCHET!E190</f>
        <v>0</v>
      </c>
      <c r="F41" s="49">
        <f t="shared" si="1"/>
        <v>0</v>
      </c>
      <c r="G41" s="46">
        <f>[3]OTCHET!G190</f>
        <v>0</v>
      </c>
      <c r="H41" s="41">
        <f>[3]OTCHET!H190</f>
        <v>0</v>
      </c>
      <c r="I41" s="41">
        <f>[3]OTCHET!I190</f>
        <v>0</v>
      </c>
      <c r="J41" s="42">
        <f>[3]OTCHET!J190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+[3]OTCHET!E196+[3]OTCHET!E204</f>
        <v>0</v>
      </c>
      <c r="F42" s="50">
        <f t="shared" si="1"/>
        <v>0</v>
      </c>
      <c r="G42" s="47">
        <f>+[3]OTCHET!G196+[3]OTCHET!G204</f>
        <v>0</v>
      </c>
      <c r="H42" s="43">
        <f>+[3]OTCHET!H196+[3]OTCHET!H204</f>
        <v>0</v>
      </c>
      <c r="I42" s="43">
        <f>+[3]OTCHET!I196+[3]OTCHET!I204</f>
        <v>0</v>
      </c>
      <c r="J42" s="44">
        <f>+[3]OTCHET!J196+[3]OTCHET!J204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+[3]OTCHET!E205+[3]OTCHET!E223+[3]OTCHET!E274</f>
        <v>0</v>
      </c>
      <c r="F43" s="186">
        <f t="shared" si="1"/>
        <v>0</v>
      </c>
      <c r="G43" s="187">
        <f>+[3]OTCHET!G205+[3]OTCHET!G223+[3]OTCHET!G274</f>
        <v>0</v>
      </c>
      <c r="H43" s="188">
        <f>+[3]OTCHET!H205+[3]OTCHET!H223+[3]OTCHET!H274</f>
        <v>0</v>
      </c>
      <c r="I43" s="188">
        <f>+[3]OTCHET!I205+[3]OTCHET!I223+[3]OTCHET!I274</f>
        <v>0</v>
      </c>
      <c r="J43" s="189">
        <f>+[3]OTCHET!J205+[3]OTCHET!J223+[3]OTCHET!J274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+[3]OTCHET!E227+[3]OTCHET!E233+[3]OTCHET!E236+[3]OTCHET!E237+[3]OTCHET!E238+[3]OTCHET!E239+[3]OTCHET!E243</f>
        <v>0</v>
      </c>
      <c r="F44" s="97">
        <f t="shared" si="1"/>
        <v>0</v>
      </c>
      <c r="G44" s="98">
        <f>+[3]OTCHET!G227+[3]OTCHET!G233+[3]OTCHET!G236+[3]OTCHET!G237+[3]OTCHET!G238+[3]OTCHET!G239+[3]OTCHET!G243</f>
        <v>0</v>
      </c>
      <c r="H44" s="99">
        <f>+[3]OTCHET!H227+[3]OTCHET!H233+[3]OTCHET!H236+[3]OTCHET!H237+[3]OTCHET!H238+[3]OTCHET!H239+[3]OTCHET!H243</f>
        <v>0</v>
      </c>
      <c r="I44" s="99">
        <f>+[3]OTCHET!I227+[3]OTCHET!I233+[3]OTCHET!I236+[3]OTCHET!I237+[3]OTCHET!I238+[3]OTCHET!I239+[3]OTCHET!I243</f>
        <v>0</v>
      </c>
      <c r="J44" s="100">
        <f>+[3]OTCHET!J227+[3]OTCHET!J233+[3]OTCHET!J236+[3]OTCHET!J237+[3]OTCHET!J238+[3]OTCHET!J239+[3]OTCHET!J243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+[3]OTCHET!E236+[3]OTCHET!E237+[3]OTCHET!E238+[3]OTCHET!E239+[3]OTCHET!E246+[3]OTCHET!E247+[3]OTCHET!E251</f>
        <v>0</v>
      </c>
      <c r="F45" s="192">
        <f t="shared" si="1"/>
        <v>0</v>
      </c>
      <c r="G45" s="193">
        <f>+[3]OTCHET!G236+[3]OTCHET!G237+[3]OTCHET!G238+[3]OTCHET!G239+[3]OTCHET!G246+[3]OTCHET!G247+[3]OTCHET!G251</f>
        <v>0</v>
      </c>
      <c r="H45" s="194">
        <f>+[3]OTCHET!H236+[3]OTCHET!H237+[3]OTCHET!H238+[3]OTCHET!H239+[3]OTCHET!H246+[3]OTCHET!H247+[3]OTCHET!H251</f>
        <v>0</v>
      </c>
      <c r="I45" s="19">
        <f>+[3]OTCHET!I236+[3]OTCHET!I237+[3]OTCHET!I238+[3]OTCHET!I239+[3]OTCHET!I246+[3]OTCHET!I247+[3]OTCHET!I251</f>
        <v>0</v>
      </c>
      <c r="J45" s="195">
        <f>+[3]OTCHET!J236+[3]OTCHET!J237+[3]OTCHET!J238+[3]OTCHET!J239+[3]OTCHET!J246+[3]OTCHET!J247+[3]OTCHET!J251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+[3]OTCHET!E258+[3]OTCHET!E259+[3]OTCHET!E260+[3]OTCHET!E261</f>
        <v>0</v>
      </c>
      <c r="F46" s="186">
        <f t="shared" si="1"/>
        <v>0</v>
      </c>
      <c r="G46" s="187">
        <f>+[3]OTCHET!G258+[3]OTCHET!G259+[3]OTCHET!G260+[3]OTCHET!G261</f>
        <v>0</v>
      </c>
      <c r="H46" s="188">
        <f>+[3]OTCHET!H258+[3]OTCHET!H259+[3]OTCHET!H260+[3]OTCHET!H261</f>
        <v>0</v>
      </c>
      <c r="I46" s="188">
        <f>+[3]OTCHET!I258+[3]OTCHET!I259+[3]OTCHET!I260+[3]OTCHET!I261</f>
        <v>0</v>
      </c>
      <c r="J46" s="189">
        <f>+[3]OTCHET!J258+[3]OTCHET!J259+[3]OTCHET!J260+[3]OTCHET!J261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+[3]OTCHET!E259</f>
        <v>0</v>
      </c>
      <c r="F47" s="192">
        <f t="shared" si="1"/>
        <v>0</v>
      </c>
      <c r="G47" s="193">
        <f>+[3]OTCHET!G259</f>
        <v>0</v>
      </c>
      <c r="H47" s="194">
        <f>+[3]OTCHET!H259</f>
        <v>0</v>
      </c>
      <c r="I47" s="19">
        <f>+[3]OTCHET!I259</f>
        <v>0</v>
      </c>
      <c r="J47" s="195">
        <f>+[3]OTCHET!J259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+[3]OTCHET!E268+[3]OTCHET!E272+[3]OTCHET!E273</f>
        <v>0</v>
      </c>
      <c r="F48" s="135">
        <f t="shared" si="1"/>
        <v>0</v>
      </c>
      <c r="G48" s="131">
        <f>+[3]OTCHET!G268+[3]OTCHET!G272+[3]OTCHET!G273</f>
        <v>0</v>
      </c>
      <c r="H48" s="132">
        <f>+[3]OTCHET!H268+[3]OTCHET!H272+[3]OTCHET!H273</f>
        <v>0</v>
      </c>
      <c r="I48" s="132">
        <f>+[3]OTCHET!I268+[3]OTCHET!I272+[3]OTCHET!I273</f>
        <v>0</v>
      </c>
      <c r="J48" s="133">
        <f>+[3]OTCHET!J268+[3]OTCHET!J272+[3]OTCHET!J273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[3]OTCHET!E278+[3]OTCHET!E279+[3]OTCHET!E287+[3]OTCHET!E290</f>
        <v>0</v>
      </c>
      <c r="F49" s="135">
        <f t="shared" si="1"/>
        <v>0</v>
      </c>
      <c r="G49" s="136">
        <f>[3]OTCHET!G278+[3]OTCHET!G279+[3]OTCHET!G287+[3]OTCHET!G290</f>
        <v>0</v>
      </c>
      <c r="H49" s="137">
        <f>[3]OTCHET!H278+[3]OTCHET!H279+[3]OTCHET!H287+[3]OTCHET!H290</f>
        <v>0</v>
      </c>
      <c r="I49" s="137">
        <f>[3]OTCHET!I278+[3]OTCHET!I279+[3]OTCHET!I287+[3]OTCHET!I290</f>
        <v>0</v>
      </c>
      <c r="J49" s="138">
        <f>[3]OTCHET!J278+[3]OTCHET!J279+[3]OTCHET!J287+[3]OTCHET!J290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+[3]OTCHET!E291</f>
        <v>0</v>
      </c>
      <c r="F50" s="135">
        <f t="shared" si="1"/>
        <v>0</v>
      </c>
      <c r="G50" s="136">
        <f>+[3]OTCHET!G291</f>
        <v>0</v>
      </c>
      <c r="H50" s="137">
        <f>+[3]OTCHET!H291</f>
        <v>0</v>
      </c>
      <c r="I50" s="137">
        <f>+[3]OTCHET!I291</f>
        <v>0</v>
      </c>
      <c r="J50" s="138">
        <f>+[3]OTCHET!J291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+[3]OTCHET!E275</f>
        <v>0</v>
      </c>
      <c r="F51" s="97">
        <f>+G51+H51+I51+J51</f>
        <v>0</v>
      </c>
      <c r="G51" s="98">
        <f>+[3]OTCHET!G275</f>
        <v>0</v>
      </c>
      <c r="H51" s="99">
        <f>+[3]OTCHET!H275</f>
        <v>0</v>
      </c>
      <c r="I51" s="99">
        <f>+[3]OTCHET!I275</f>
        <v>0</v>
      </c>
      <c r="J51" s="100">
        <f>+[3]OTCHET!J275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+[3]OTCHET!E296</f>
        <v>0</v>
      </c>
      <c r="F52" s="97">
        <f t="shared" si="1"/>
        <v>0</v>
      </c>
      <c r="G52" s="98">
        <f>+[3]OTCHET!G296</f>
        <v>0</v>
      </c>
      <c r="H52" s="99">
        <f>+[3]OTCHET!H296</f>
        <v>0</v>
      </c>
      <c r="I52" s="99">
        <f>+[3]OTCHET!I296</f>
        <v>0</v>
      </c>
      <c r="J52" s="100">
        <f>+[3]OTCHET!J296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[3]OTCHET!E297</f>
        <v>0</v>
      </c>
      <c r="F53" s="201">
        <f t="shared" si="1"/>
        <v>0</v>
      </c>
      <c r="G53" s="202">
        <f>[3]OTCHET!G297</f>
        <v>0</v>
      </c>
      <c r="H53" s="203">
        <f>[3]OTCHET!H297</f>
        <v>0</v>
      </c>
      <c r="I53" s="203">
        <f>[3]OTCHET!I297</f>
        <v>0</v>
      </c>
      <c r="J53" s="204">
        <f>[3]OTCHET!J297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[3]OTCHET!E299</f>
        <v>0</v>
      </c>
      <c r="F54" s="208">
        <f t="shared" si="1"/>
        <v>0</v>
      </c>
      <c r="G54" s="209">
        <f>[3]OTCHET!G299</f>
        <v>0</v>
      </c>
      <c r="H54" s="210">
        <f>[3]OTCHET!H299</f>
        <v>0</v>
      </c>
      <c r="I54" s="210">
        <f>[3]OTCHET!I299</f>
        <v>0</v>
      </c>
      <c r="J54" s="211">
        <f>[3]OTCHET!J299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+[3]OTCHET!E300</f>
        <v>0</v>
      </c>
      <c r="F55" s="213">
        <f t="shared" si="1"/>
        <v>0</v>
      </c>
      <c r="G55" s="214">
        <f>+[3]OTCHET!G300</f>
        <v>0</v>
      </c>
      <c r="H55" s="215">
        <f>+[3]OTCHET!H300</f>
        <v>0</v>
      </c>
      <c r="I55" s="215">
        <f>+[3]OTCHET!I300</f>
        <v>0</v>
      </c>
      <c r="J55" s="216">
        <f>+[3]OTCHET!J300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+[3]OTCHET!E364+[3]OTCHET!E378+[3]OTCHET!E391</f>
        <v>0</v>
      </c>
      <c r="F57" s="223">
        <f t="shared" si="1"/>
        <v>0</v>
      </c>
      <c r="G57" s="224">
        <f>+[3]OTCHET!G364+[3]OTCHET!G378+[3]OTCHET!G391</f>
        <v>0</v>
      </c>
      <c r="H57" s="225">
        <f>+[3]OTCHET!H364+[3]OTCHET!H378+[3]OTCHET!H391</f>
        <v>0</v>
      </c>
      <c r="I57" s="225">
        <f>+[3]OTCHET!I364+[3]OTCHET!I378+[3]OTCHET!I391</f>
        <v>0</v>
      </c>
      <c r="J57" s="226">
        <f>+[3]OTCHET!J364+[3]OTCHET!J378+[3]OTCHET!J391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+[3]OTCHET!E386+[3]OTCHET!E394+[3]OTCHET!E399+[3]OTCHET!E402+[3]OTCHET!E405+[3]OTCHET!E408+[3]OTCHET!E409+[3]OTCHET!E412+[3]OTCHET!E425+[3]OTCHET!E426+[3]OTCHET!E427+[3]OTCHET!E428+[3]OTCHET!E429</f>
        <v>0</v>
      </c>
      <c r="F58" s="227">
        <f t="shared" si="1"/>
        <v>0</v>
      </c>
      <c r="G58" s="228">
        <f>+[3]OTCHET!G386+[3]OTCHET!G394+[3]OTCHET!G399+[3]OTCHET!G402+[3]OTCHET!G405+[3]OTCHET!G408+[3]OTCHET!G409+[3]OTCHET!G412+[3]OTCHET!G425+[3]OTCHET!G426+[3]OTCHET!G427+[3]OTCHET!G428+[3]OTCHET!G429</f>
        <v>0</v>
      </c>
      <c r="H58" s="229">
        <f>+[3]OTCHET!H386+[3]OTCHET!H394+[3]OTCHET!H399+[3]OTCHET!H402+[3]OTCHET!H405+[3]OTCHET!H408+[3]OTCHET!H409+[3]OTCHET!H412+[3]OTCHET!H425+[3]OTCHET!H426+[3]OTCHET!H427+[3]OTCHET!H428+[3]OTCHET!H429</f>
        <v>0</v>
      </c>
      <c r="I58" s="229">
        <f>+[3]OTCHET!I386+[3]OTCHET!I394+[3]OTCHET!I399+[3]OTCHET!I402+[3]OTCHET!I405+[3]OTCHET!I408+[3]OTCHET!I409+[3]OTCHET!I412+[3]OTCHET!I425+[3]OTCHET!I426+[3]OTCHET!I427+[3]OTCHET!I428+[3]OTCHET!I429</f>
        <v>0</v>
      </c>
      <c r="J58" s="230">
        <f>+[3]OTCHET!J386+[3]OTCHET!J394+[3]OTCHET!J399+[3]OTCHET!J402+[3]OTCHET!J405+[3]OTCHET!J408+[3]OTCHET!J409+[3]OTCHET!J412+[3]OTCHET!J425+[3]OTCHET!J426+[3]OTCHET!J427+[3]OTCHET!J428+[3]OTCHET!J429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+[3]OTCHET!E425+[3]OTCHET!E426+[3]OTCHET!E427+[3]OTCHET!E428+[3]OTCHET!E429</f>
        <v>0</v>
      </c>
      <c r="F59" s="231">
        <f t="shared" si="1"/>
        <v>0</v>
      </c>
      <c r="G59" s="232">
        <f>+[3]OTCHET!G425+[3]OTCHET!G426+[3]OTCHET!G427+[3]OTCHET!G428+[3]OTCHET!G429</f>
        <v>0</v>
      </c>
      <c r="H59" s="233">
        <f>+[3]OTCHET!H425+[3]OTCHET!H426+[3]OTCHET!H427+[3]OTCHET!H428+[3]OTCHET!H429</f>
        <v>0</v>
      </c>
      <c r="I59" s="233">
        <f>+[3]OTCHET!I425+[3]OTCHET!I426+[3]OTCHET!I427+[3]OTCHET!I428+[3]OTCHET!I429</f>
        <v>0</v>
      </c>
      <c r="J59" s="234">
        <f>+[3]OTCHET!J425+[3]OTCHET!J426+[3]OTCHET!J427+[3]OTCHET!J428+[3]OTCHET!J429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[3]OTCHET!E408</f>
        <v>0</v>
      </c>
      <c r="F60" s="237">
        <f t="shared" si="1"/>
        <v>0</v>
      </c>
      <c r="G60" s="238">
        <f>[3]OTCHET!G408</f>
        <v>0</v>
      </c>
      <c r="H60" s="239">
        <f>[3]OTCHET!H408</f>
        <v>0</v>
      </c>
      <c r="I60" s="239">
        <f>[3]OTCHET!I408</f>
        <v>0</v>
      </c>
      <c r="J60" s="240">
        <f>[3]OTCHET!J408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[3]OTCHET!E415</f>
        <v>0</v>
      </c>
      <c r="F62" s="158">
        <f t="shared" si="1"/>
        <v>0</v>
      </c>
      <c r="G62" s="159">
        <f>[3]OTCHET!G415</f>
        <v>0</v>
      </c>
      <c r="H62" s="160">
        <f>[3]OTCHET!H415</f>
        <v>0</v>
      </c>
      <c r="I62" s="160">
        <f>[3]OTCHET!I415</f>
        <v>0</v>
      </c>
      <c r="J62" s="161">
        <f>[3]OTCHET!J415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+[3]OTCHET!E252</f>
        <v>0</v>
      </c>
      <c r="F63" s="246">
        <f t="shared" si="1"/>
        <v>0</v>
      </c>
      <c r="G63" s="247">
        <f>+[3]OTCHET!G252</f>
        <v>0</v>
      </c>
      <c r="H63" s="248">
        <f>+[3]OTCHET!H252</f>
        <v>0</v>
      </c>
      <c r="I63" s="248">
        <f>+[3]OTCHET!I252</f>
        <v>0</v>
      </c>
      <c r="J63" s="249">
        <f>+[3]OTCHET!J252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0</v>
      </c>
      <c r="G64" s="253">
        <f t="shared" si="7"/>
        <v>0</v>
      </c>
      <c r="H64" s="254">
        <f t="shared" si="7"/>
        <v>0</v>
      </c>
      <c r="I64" s="254">
        <f t="shared" si="7"/>
        <v>0</v>
      </c>
      <c r="J64" s="255">
        <f t="shared" si="7"/>
        <v>0</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0</v>
      </c>
      <c r="G66" s="262">
        <f t="shared" ref="G66" si="9">SUM(+G68+G76+G77+G84+G85+G86+G89+G90+G91+G92+G93+G94+G95)</f>
        <v>0</v>
      </c>
      <c r="H66" s="263">
        <f>SUM(+H68+H76+H77+H84+H85+H86+H89+H90+H91+H92+H93+H94+H95)</f>
        <v>0</v>
      </c>
      <c r="I66" s="263">
        <f>SUM(+I68+I76+I77+I84+I85+I86+I89+I90+I91+I92+I93+I94+I95)</f>
        <v>0</v>
      </c>
      <c r="J66" s="264">
        <f>SUM(+J68+J76+J77+J84+J85+J86+J89+J90+J91+J92+J93+J94+J95)</f>
        <v>0</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+[3]OTCHET!E485+[3]OTCHET!E486+[3]OTCHET!E489+[3]OTCHET!E490+[3]OTCHET!E493+[3]OTCHET!E494+[3]OTCHET!E498</f>
        <v>0</v>
      </c>
      <c r="F69" s="272">
        <f t="shared" si="1"/>
        <v>0</v>
      </c>
      <c r="G69" s="273">
        <f>+[3]OTCHET!G485+[3]OTCHET!G486+[3]OTCHET!G489+[3]OTCHET!G490+[3]OTCHET!G493+[3]OTCHET!G494+[3]OTCHET!G498</f>
        <v>0</v>
      </c>
      <c r="H69" s="274">
        <f>+[3]OTCHET!H485+[3]OTCHET!H486+[3]OTCHET!H489+[3]OTCHET!H490+[3]OTCHET!H493+[3]OTCHET!H494+[3]OTCHET!H498</f>
        <v>0</v>
      </c>
      <c r="I69" s="274">
        <f>+[3]OTCHET!I485+[3]OTCHET!I486+[3]OTCHET!I489+[3]OTCHET!I490+[3]OTCHET!I493+[3]OTCHET!I494+[3]OTCHET!I498</f>
        <v>0</v>
      </c>
      <c r="J69" s="275">
        <f>+[3]OTCHET!J485+[3]OTCHET!J486+[3]OTCHET!J489+[3]OTCHET!J490+[3]OTCHET!J493+[3]OTCHET!J494+[3]OTCHET!J498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+[3]OTCHET!E487+[3]OTCHET!E488+[3]OTCHET!E491+[3]OTCHET!E492+[3]OTCHET!E495+[3]OTCHET!E496+[3]OTCHET!E497+[3]OTCHET!E499</f>
        <v>0</v>
      </c>
      <c r="F70" s="277">
        <f t="shared" si="1"/>
        <v>0</v>
      </c>
      <c r="G70" s="278">
        <f>+[3]OTCHET!G487+[3]OTCHET!G488+[3]OTCHET!G491+[3]OTCHET!G492+[3]OTCHET!G495+[3]OTCHET!G496+[3]OTCHET!G497+[3]OTCHET!G499</f>
        <v>0</v>
      </c>
      <c r="H70" s="279">
        <f>+[3]OTCHET!H487+[3]OTCHET!H488+[3]OTCHET!H491+[3]OTCHET!H492+[3]OTCHET!H495+[3]OTCHET!H496+[3]OTCHET!H497+[3]OTCHET!H499</f>
        <v>0</v>
      </c>
      <c r="I70" s="279">
        <f>+[3]OTCHET!I487+[3]OTCHET!I488+[3]OTCHET!I491+[3]OTCHET!I492+[3]OTCHET!I495+[3]OTCHET!I496+[3]OTCHET!I497+[3]OTCHET!I499</f>
        <v>0</v>
      </c>
      <c r="J70" s="280">
        <f>+[3]OTCHET!J487+[3]OTCHET!J488+[3]OTCHET!J491+[3]OTCHET!J492+[3]OTCHET!J495+[3]OTCHET!J496+[3]OTCHET!J497+[3]OTCHET!J499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+[3]OTCHET!E500</f>
        <v>0</v>
      </c>
      <c r="F71" s="277">
        <f t="shared" si="1"/>
        <v>0</v>
      </c>
      <c r="G71" s="278">
        <f>+[3]OTCHET!G500</f>
        <v>0</v>
      </c>
      <c r="H71" s="279">
        <f>+[3]OTCHET!H500</f>
        <v>0</v>
      </c>
      <c r="I71" s="279">
        <f>+[3]OTCHET!I500</f>
        <v>0</v>
      </c>
      <c r="J71" s="280">
        <f>+[3]OTCHET!J500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+[3]OTCHET!E505</f>
        <v>0</v>
      </c>
      <c r="F72" s="277">
        <f t="shared" si="1"/>
        <v>0</v>
      </c>
      <c r="G72" s="278">
        <f>+[3]OTCHET!G505</f>
        <v>0</v>
      </c>
      <c r="H72" s="279">
        <f>+[3]OTCHET!H505</f>
        <v>0</v>
      </c>
      <c r="I72" s="279">
        <f>+[3]OTCHET!I505</f>
        <v>0</v>
      </c>
      <c r="J72" s="280">
        <f>+[3]OTCHET!J505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+[3]OTCHET!E545</f>
        <v>0</v>
      </c>
      <c r="F73" s="277">
        <f t="shared" si="1"/>
        <v>0</v>
      </c>
      <c r="G73" s="278">
        <f>+[3]OTCHET!G545</f>
        <v>0</v>
      </c>
      <c r="H73" s="279">
        <f>+[3]OTCHET!H545</f>
        <v>0</v>
      </c>
      <c r="I73" s="279">
        <f>+[3]OTCHET!I545</f>
        <v>0</v>
      </c>
      <c r="J73" s="280">
        <f>+[3]OTCHET!J545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+[3]OTCHET!E584+[3]OTCHET!E585</f>
        <v>0</v>
      </c>
      <c r="F74" s="277">
        <f t="shared" si="1"/>
        <v>0</v>
      </c>
      <c r="G74" s="278">
        <f>+[3]OTCHET!G584+[3]OTCHET!G585</f>
        <v>0</v>
      </c>
      <c r="H74" s="279">
        <f>+[3]OTCHET!H584+[3]OTCHET!H585</f>
        <v>0</v>
      </c>
      <c r="I74" s="279">
        <f>+[3]OTCHET!I584+[3]OTCHET!I585</f>
        <v>0</v>
      </c>
      <c r="J74" s="280">
        <f>+[3]OTCHET!J584+[3]OTCHET!J585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+[3]OTCHET!E586+[3]OTCHET!E587+[3]OTCHET!E588</f>
        <v>0</v>
      </c>
      <c r="F75" s="283">
        <f t="shared" si="1"/>
        <v>0</v>
      </c>
      <c r="G75" s="284">
        <f>+[3]OTCHET!G586+[3]OTCHET!G587+[3]OTCHET!G588</f>
        <v>0</v>
      </c>
      <c r="H75" s="285">
        <f>+[3]OTCHET!H586+[3]OTCHET!H587+[3]OTCHET!H588</f>
        <v>0</v>
      </c>
      <c r="I75" s="285">
        <f>+[3]OTCHET!I586+[3]OTCHET!I587+[3]OTCHET!I588</f>
        <v>0</v>
      </c>
      <c r="J75" s="286">
        <f>+[3]OTCHET!J586+[3]OTCHET!J587+[3]OTCHET!J588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[3]OTCHET!E464</f>
        <v>0</v>
      </c>
      <c r="F76" s="223">
        <f t="shared" si="1"/>
        <v>0</v>
      </c>
      <c r="G76" s="224">
        <f>[3]OTCHET!G464</f>
        <v>0</v>
      </c>
      <c r="H76" s="225">
        <f>[3]OTCHET!H464</f>
        <v>0</v>
      </c>
      <c r="I76" s="225">
        <f>[3]OTCHET!I464</f>
        <v>0</v>
      </c>
      <c r="J76" s="226">
        <f>[3]OTCHET!J464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+[3]OTCHET!E469+[3]OTCHET!E472</f>
        <v>0</v>
      </c>
      <c r="F78" s="272">
        <f t="shared" si="1"/>
        <v>0</v>
      </c>
      <c r="G78" s="273">
        <f>+[3]OTCHET!G469+[3]OTCHET!G472</f>
        <v>0</v>
      </c>
      <c r="H78" s="274">
        <f>+[3]OTCHET!H469+[3]OTCHET!H472</f>
        <v>0</v>
      </c>
      <c r="I78" s="274">
        <f>+[3]OTCHET!I469+[3]OTCHET!I472</f>
        <v>0</v>
      </c>
      <c r="J78" s="275">
        <f>+[3]OTCHET!J469+[3]OTCHET!J472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+[3]OTCHET!E470+[3]OTCHET!E473</f>
        <v>0</v>
      </c>
      <c r="F79" s="277">
        <f t="shared" si="1"/>
        <v>0</v>
      </c>
      <c r="G79" s="278">
        <f>+[3]OTCHET!G470+[3]OTCHET!G473</f>
        <v>0</v>
      </c>
      <c r="H79" s="279">
        <f>+[3]OTCHET!H470+[3]OTCHET!H473</f>
        <v>0</v>
      </c>
      <c r="I79" s="279">
        <f>+[3]OTCHET!I470+[3]OTCHET!I473</f>
        <v>0</v>
      </c>
      <c r="J79" s="280">
        <f>+[3]OTCHET!J470+[3]OTCHET!J473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[3]OTCHET!E474</f>
        <v>0</v>
      </c>
      <c r="F80" s="277">
        <f t="shared" si="1"/>
        <v>0</v>
      </c>
      <c r="G80" s="278">
        <f>[3]OTCHET!G474</f>
        <v>0</v>
      </c>
      <c r="H80" s="279">
        <f>[3]OTCHET!H474</f>
        <v>0</v>
      </c>
      <c r="I80" s="279">
        <f>[3]OTCHET!I474</f>
        <v>0</v>
      </c>
      <c r="J80" s="280">
        <f>[3]OTCHET!J474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+[3]OTCHET!E482</f>
        <v>0</v>
      </c>
      <c r="F82" s="277">
        <f t="shared" si="1"/>
        <v>0</v>
      </c>
      <c r="G82" s="278">
        <f>+[3]OTCHET!G482</f>
        <v>0</v>
      </c>
      <c r="H82" s="279">
        <f>+[3]OTCHET!H482</f>
        <v>0</v>
      </c>
      <c r="I82" s="279">
        <f>+[3]OTCHET!I482</f>
        <v>0</v>
      </c>
      <c r="J82" s="280">
        <f>+[3]OTCHET!J482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+[3]OTCHET!E483</f>
        <v>0</v>
      </c>
      <c r="F83" s="283">
        <f t="shared" si="1"/>
        <v>0</v>
      </c>
      <c r="G83" s="284">
        <f>+[3]OTCHET!G483</f>
        <v>0</v>
      </c>
      <c r="H83" s="285">
        <f>+[3]OTCHET!H483</f>
        <v>0</v>
      </c>
      <c r="I83" s="285">
        <f>+[3]OTCHET!I483</f>
        <v>0</v>
      </c>
      <c r="J83" s="286">
        <f>+[3]OTCHET!J483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[3]OTCHET!E538</f>
        <v>0</v>
      </c>
      <c r="F84" s="223">
        <f t="shared" si="1"/>
        <v>0</v>
      </c>
      <c r="G84" s="224">
        <f>[3]OTCHET!G538</f>
        <v>0</v>
      </c>
      <c r="H84" s="225">
        <f>[3]OTCHET!H538</f>
        <v>0</v>
      </c>
      <c r="I84" s="225">
        <f>[3]OTCHET!I538</f>
        <v>0</v>
      </c>
      <c r="J84" s="226">
        <f>[3]OTCHET!J538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[3]OTCHET!E539</f>
        <v>0</v>
      </c>
      <c r="F85" s="227">
        <f t="shared" si="1"/>
        <v>0</v>
      </c>
      <c r="G85" s="228">
        <f>[3]OTCHET!G539</f>
        <v>0</v>
      </c>
      <c r="H85" s="229">
        <f>[3]OTCHET!H539</f>
        <v>0</v>
      </c>
      <c r="I85" s="229">
        <f>[3]OTCHET!I539</f>
        <v>0</v>
      </c>
      <c r="J85" s="230">
        <f>[3]OTCHET!J539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18371</v>
      </c>
      <c r="G86" s="232">
        <f t="shared" ref="G86" si="15">+G87+G88</f>
        <v>18371</v>
      </c>
      <c r="H86" s="233">
        <f>+H87+H88</f>
        <v>0</v>
      </c>
      <c r="I86" s="233">
        <f>+I87+I88</f>
        <v>0</v>
      </c>
      <c r="J86" s="234">
        <f>+J87+J88</f>
        <v>0</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+[3]OTCHET!E506+[3]OTCHET!E515+[3]OTCHET!E519+[3]OTCHET!E546</f>
        <v>0</v>
      </c>
      <c r="F87" s="272">
        <f t="shared" si="1"/>
        <v>0</v>
      </c>
      <c r="G87" s="273">
        <f>+[3]OTCHET!G506+[3]OTCHET!G515+[3]OTCHET!G519+[3]OTCHET!G546</f>
        <v>0</v>
      </c>
      <c r="H87" s="274">
        <f>+[3]OTCHET!H506+[3]OTCHET!H515+[3]OTCHET!H519+[3]OTCHET!H546</f>
        <v>0</v>
      </c>
      <c r="I87" s="274">
        <f>+[3]OTCHET!I506+[3]OTCHET!I515+[3]OTCHET!I519+[3]OTCHET!I546</f>
        <v>0</v>
      </c>
      <c r="J87" s="275">
        <f>+[3]OTCHET!J506+[3]OTCHET!J515+[3]OTCHET!J519+[3]OTCHET!J546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+[3]OTCHET!E524+[3]OTCHET!E527+[3]OTCHET!E547</f>
        <v>0</v>
      </c>
      <c r="F88" s="283">
        <f t="shared" si="1"/>
        <v>18371</v>
      </c>
      <c r="G88" s="284">
        <f>+[3]OTCHET!G524+[3]OTCHET!G527+[3]OTCHET!G547</f>
        <v>18371</v>
      </c>
      <c r="H88" s="285">
        <f>+[3]OTCHET!H524+[3]OTCHET!H527+[3]OTCHET!H547</f>
        <v>0</v>
      </c>
      <c r="I88" s="285">
        <f>+[3]OTCHET!I524+[3]OTCHET!I527+[3]OTCHET!I547</f>
        <v>0</v>
      </c>
      <c r="J88" s="286">
        <f>+[3]OTCHET!J524+[3]OTCHET!J527+[3]OTCHET!J547</f>
        <v>0</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[3]OTCHET!E534</f>
        <v>0</v>
      </c>
      <c r="F89" s="223">
        <f t="shared" ref="F89:F96" si="17">+G89+H89+I89+J89</f>
        <v>0</v>
      </c>
      <c r="G89" s="224">
        <f>[3]OTCHET!G534</f>
        <v>0</v>
      </c>
      <c r="H89" s="225">
        <f>[3]OTCHET!H534</f>
        <v>0</v>
      </c>
      <c r="I89" s="225">
        <f>[3]OTCHET!I534</f>
        <v>0</v>
      </c>
      <c r="J89" s="226">
        <f>[3]OTCHET!J534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+[3]OTCHET!E570+[3]OTCHET!E571+[3]OTCHET!E572+[3]OTCHET!E573+[3]OTCHET!E574+[3]OTCHET!E575</f>
        <v>0</v>
      </c>
      <c r="F90" s="227">
        <f t="shared" si="17"/>
        <v>43307</v>
      </c>
      <c r="G90" s="228">
        <f>+[3]OTCHET!G570+[3]OTCHET!G571+[3]OTCHET!G572+[3]OTCHET!G573+[3]OTCHET!G574+[3]OTCHET!G575</f>
        <v>43307</v>
      </c>
      <c r="H90" s="229">
        <f>+[3]OTCHET!H570+[3]OTCHET!H571+[3]OTCHET!H572+[3]OTCHET!H573+[3]OTCHET!H574+[3]OTCHET!H575</f>
        <v>0</v>
      </c>
      <c r="I90" s="229">
        <f>+[3]OTCHET!I570+[3]OTCHET!I571+[3]OTCHET!I572+[3]OTCHET!I573+[3]OTCHET!I574+[3]OTCHET!I575</f>
        <v>0</v>
      </c>
      <c r="J90" s="230">
        <f>+[3]OTCHET!J570+[3]OTCHET!J571+[3]OTCHET!J572+[3]OTCHET!J573+[3]OTCHET!J574+[3]OTCHET!J575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+[3]OTCHET!E576+[3]OTCHET!E577+[3]OTCHET!E578+[3]OTCHET!E579+[3]OTCHET!E580+[3]OTCHET!E581+[3]OTCHET!E582</f>
        <v>0</v>
      </c>
      <c r="F91" s="135">
        <f t="shared" si="17"/>
        <v>-61678</v>
      </c>
      <c r="G91" s="136">
        <f>+[3]OTCHET!G576+[3]OTCHET!G577+[3]OTCHET!G578+[3]OTCHET!G579+[3]OTCHET!G580+[3]OTCHET!G581+[3]OTCHET!G582</f>
        <v>-61678</v>
      </c>
      <c r="H91" s="137">
        <f>+[3]OTCHET!H576+[3]OTCHET!H577+[3]OTCHET!H578+[3]OTCHET!H579+[3]OTCHET!H580+[3]OTCHET!H581+[3]OTCHET!H582</f>
        <v>0</v>
      </c>
      <c r="I91" s="137">
        <f>+[3]OTCHET!I576+[3]OTCHET!I577+[3]OTCHET!I578+[3]OTCHET!I579+[3]OTCHET!I580+[3]OTCHET!I581+[3]OTCHET!I582</f>
        <v>0</v>
      </c>
      <c r="J91" s="138">
        <f>+[3]OTCHET!J576+[3]OTCHET!J577+[3]OTCHET!J578+[3]OTCHET!J579+[3]OTCHET!J580+[3]OTCHET!J581+[3]OTCHET!J582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+[3]OTCHET!E583</f>
        <v>0</v>
      </c>
      <c r="F92" s="135">
        <f t="shared" si="17"/>
        <v>0</v>
      </c>
      <c r="G92" s="136">
        <f>+[3]OTCHET!G583</f>
        <v>0</v>
      </c>
      <c r="H92" s="137">
        <f>+[3]OTCHET!H583</f>
        <v>0</v>
      </c>
      <c r="I92" s="137">
        <f>+[3]OTCHET!I583</f>
        <v>0</v>
      </c>
      <c r="J92" s="138">
        <f>+[3]OTCHET!J583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+[3]OTCHET!E590+[3]OTCHET!E591</f>
        <v>0</v>
      </c>
      <c r="F93" s="135">
        <f t="shared" si="17"/>
        <v>0</v>
      </c>
      <c r="G93" s="136">
        <f>+[3]OTCHET!G590+[3]OTCHET!G591</f>
        <v>0</v>
      </c>
      <c r="H93" s="137">
        <f>+[3]OTCHET!H590+[3]OTCHET!H591</f>
        <v>0</v>
      </c>
      <c r="I93" s="137">
        <f>+[3]OTCHET!I590+[3]OTCHET!I591</f>
        <v>0</v>
      </c>
      <c r="J93" s="138">
        <f>+[3]OTCHET!J590+[3]OTCHET!J591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+[3]OTCHET!E592+[3]OTCHET!E593</f>
        <v>0</v>
      </c>
      <c r="F94" s="135">
        <f t="shared" si="17"/>
        <v>0</v>
      </c>
      <c r="G94" s="136">
        <f>+[3]OTCHET!G592+[3]OTCHET!G593</f>
        <v>0</v>
      </c>
      <c r="H94" s="137">
        <f>+[3]OTCHET!H592+[3]OTCHET!H593</f>
        <v>0</v>
      </c>
      <c r="I94" s="137">
        <f>+[3]OTCHET!I592+[3]OTCHET!I593</f>
        <v>0</v>
      </c>
      <c r="J94" s="138">
        <f>+[3]OTCHET!J592+[3]OTCHET!J593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[3]OTCHET!E594</f>
        <v>0</v>
      </c>
      <c r="F95" s="97">
        <f t="shared" si="17"/>
        <v>0</v>
      </c>
      <c r="G95" s="98">
        <f>[3]OTCHET!G594</f>
        <v>0</v>
      </c>
      <c r="H95" s="99">
        <f>[3]OTCHET!H594</f>
        <v>0</v>
      </c>
      <c r="I95" s="99">
        <f>[3]OTCHET!I594</f>
        <v>0</v>
      </c>
      <c r="J95" s="100">
        <f>[3]OTCHET!J594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+[3]OTCHET!E597</f>
        <v>0</v>
      </c>
      <c r="F96" s="293">
        <f t="shared" si="17"/>
        <v>0</v>
      </c>
      <c r="G96" s="294">
        <f>+[3]OTCHET!G597</f>
        <v>0</v>
      </c>
      <c r="H96" s="295">
        <f>+[3]OTCHET!H597</f>
        <v>0</v>
      </c>
      <c r="I96" s="295">
        <f>+[3]OTCHET!I597</f>
        <v>0</v>
      </c>
      <c r="J96" s="296">
        <f>+[3]OTCHET!J597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+[3]OTCHET!H608</f>
        <v>vani2223@abv.bg</v>
      </c>
      <c r="C107" s="300"/>
      <c r="D107" s="300"/>
      <c r="E107" s="24"/>
      <c r="F107" s="304"/>
      <c r="G107" s="31" t="str">
        <f>+[3]OTCHET!E608</f>
        <v>032/654331</v>
      </c>
      <c r="H107" s="31">
        <f>+[3]OTCHET!F608</f>
        <v>0</v>
      </c>
      <c r="I107" s="305"/>
      <c r="J107" s="37">
        <f>+[3]OTCHET!B608</f>
        <v>45905</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+[3]OTCHET!D606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+[3]OTCHET!G603</f>
        <v>ИВАНКА НАЛДЖИЯН</v>
      </c>
      <c r="F114" s="480"/>
      <c r="G114" s="320"/>
      <c r="H114" s="18"/>
      <c r="I114" s="480" t="str">
        <f>+[3]OTCHET!G606</f>
        <v>доц. 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unYdopJJXL2nBBvim0gkMv+4bF30QXJNbwAJDBHmGpHyXjnw+Yc7pQsselEEEhlnfsh46LoOtiRukMcLQ9nOFg==" saltValue="kYlzaeyvI9vOWY3lQJ20e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63" priority="10" stopIfTrue="1" operator="notEqual">
      <formula>0</formula>
    </cfRule>
  </conditionalFormatting>
  <conditionalFormatting sqref="B107 G107:H107">
    <cfRule type="cellIs" dxfId="62" priority="19" stopIfTrue="1" operator="equal">
      <formula>0</formula>
    </cfRule>
  </conditionalFormatting>
  <conditionalFormatting sqref="E110 I114">
    <cfRule type="cellIs" dxfId="61" priority="18" stopIfTrue="1" operator="equal">
      <formula>0</formula>
    </cfRule>
  </conditionalFormatting>
  <conditionalFormatting sqref="E15:F15">
    <cfRule type="cellIs" dxfId="60" priority="1" stopIfTrue="1" operator="equal">
      <formula>"Чужди средства"</formula>
    </cfRule>
    <cfRule type="cellIs" dxfId="59" priority="2" stopIfTrue="1" operator="equal">
      <formula>"СЕС - ДМП"</formula>
    </cfRule>
    <cfRule type="cellIs" dxfId="58" priority="3" stopIfTrue="1" operator="equal">
      <formula>"СЕС - РА"</formula>
    </cfRule>
    <cfRule type="cellIs" dxfId="57" priority="4" stopIfTrue="1" operator="equal">
      <formula>"СЕС - ДЕС"</formula>
    </cfRule>
    <cfRule type="cellIs" dxfId="56" priority="5" stopIfTrue="1" operator="equal">
      <formula>"СЕС - КСФ"</formula>
    </cfRule>
  </conditionalFormatting>
  <conditionalFormatting sqref="E114:F114">
    <cfRule type="cellIs" dxfId="55" priority="16" stopIfTrue="1" operator="equal">
      <formula>0</formula>
    </cfRule>
  </conditionalFormatting>
  <conditionalFormatting sqref="E65:J65">
    <cfRule type="cellIs" dxfId="54" priority="21" stopIfTrue="1" operator="notEqual">
      <formula>0</formula>
    </cfRule>
  </conditionalFormatting>
  <conditionalFormatting sqref="E105:J105">
    <cfRule type="cellIs" dxfId="53" priority="20" stopIfTrue="1" operator="notEqual">
      <formula>0</formula>
    </cfRule>
  </conditionalFormatting>
  <conditionalFormatting sqref="I11:J11">
    <cfRule type="cellIs" dxfId="52" priority="6" stopIfTrue="1" operator="between">
      <formula>1000000000000</formula>
      <formula>9999999999999990</formula>
    </cfRule>
    <cfRule type="cellIs" dxfId="51" priority="7" stopIfTrue="1" operator="between">
      <formula>10000000000</formula>
      <formula>999999999999</formula>
    </cfRule>
    <cfRule type="cellIs" dxfId="50" priority="8" stopIfTrue="1" operator="between">
      <formula>1000000</formula>
      <formula>99999999</formula>
    </cfRule>
    <cfRule type="cellIs" dxfId="49" priority="9" stopIfTrue="1" operator="between">
      <formula>100</formula>
      <formula>9999</formula>
    </cfRule>
  </conditionalFormatting>
  <conditionalFormatting sqref="J107">
    <cfRule type="cellIs" dxfId="48"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1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1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1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1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1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1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1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1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1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1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6"/>
  <sheetViews>
    <sheetView topLeftCell="B6" zoomScale="60" zoomScaleNormal="60" workbookViewId="0">
      <selection activeCell="F49" sqref="F49"/>
    </sheetView>
  </sheetViews>
  <sheetFormatPr defaultRowHeight="12.75"/>
  <cols>
    <col min="1" max="1" width="3.85546875" style="324"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410" customWidth="1"/>
    <col min="18" max="18" width="13.42578125" style="410" customWidth="1"/>
    <col min="19" max="20" width="11.140625" style="410" customWidth="1"/>
    <col min="21" max="21" width="16.28515625" style="410" hidden="1" customWidth="1"/>
    <col min="22" max="22" width="15" style="410" hidden="1" customWidth="1"/>
    <col min="23" max="23" width="15" style="411" customWidth="1"/>
    <col min="24" max="24" width="15.7109375" style="410" hidden="1" customWidth="1"/>
    <col min="25" max="25" width="15.28515625" style="410" hidden="1" customWidth="1"/>
    <col min="26" max="255" width="9.140625" style="410"/>
    <col min="256" max="256" width="0" style="410" hidden="1" customWidth="1"/>
    <col min="257" max="257" width="81.7109375" style="410" customWidth="1"/>
    <col min="258" max="259" width="0" style="410" hidden="1" customWidth="1"/>
    <col min="260" max="261" width="19.140625" style="410" customWidth="1"/>
    <col min="262" max="265" width="19" style="410" customWidth="1"/>
    <col min="266" max="268" width="0" style="410" hidden="1" customWidth="1"/>
    <col min="269" max="269" width="5.7109375" style="410" customWidth="1"/>
    <col min="270" max="270" width="55.5703125" style="410" customWidth="1"/>
    <col min="271" max="271" width="0" style="410" hidden="1" customWidth="1"/>
    <col min="272" max="272" width="5.7109375" style="410" customWidth="1"/>
    <col min="273" max="273" width="14.42578125" style="410" customWidth="1"/>
    <col min="274" max="274" width="13.42578125" style="410" customWidth="1"/>
    <col min="275" max="276" width="11.140625" style="410" customWidth="1"/>
    <col min="277" max="278" width="0" style="410" hidden="1" customWidth="1"/>
    <col min="279" max="279" width="15" style="410" customWidth="1"/>
    <col min="280" max="281" width="0" style="410" hidden="1" customWidth="1"/>
    <col min="282" max="511" width="9.140625" style="410"/>
    <col min="512" max="512" width="0" style="410" hidden="1" customWidth="1"/>
    <col min="513" max="513" width="81.7109375" style="410" customWidth="1"/>
    <col min="514" max="515" width="0" style="410" hidden="1" customWidth="1"/>
    <col min="516" max="517" width="19.140625" style="410" customWidth="1"/>
    <col min="518" max="521" width="19" style="410" customWidth="1"/>
    <col min="522" max="524" width="0" style="410" hidden="1" customWidth="1"/>
    <col min="525" max="525" width="5.7109375" style="410" customWidth="1"/>
    <col min="526" max="526" width="55.5703125" style="410" customWidth="1"/>
    <col min="527" max="527" width="0" style="410" hidden="1" customWidth="1"/>
    <col min="528" max="528" width="5.7109375" style="410" customWidth="1"/>
    <col min="529" max="529" width="14.42578125" style="410" customWidth="1"/>
    <col min="530" max="530" width="13.42578125" style="410" customWidth="1"/>
    <col min="531" max="532" width="11.140625" style="410" customWidth="1"/>
    <col min="533" max="534" width="0" style="410" hidden="1" customWidth="1"/>
    <col min="535" max="535" width="15" style="410" customWidth="1"/>
    <col min="536" max="537" width="0" style="410" hidden="1" customWidth="1"/>
    <col min="538" max="767" width="9.140625" style="410"/>
    <col min="768" max="768" width="0" style="410" hidden="1" customWidth="1"/>
    <col min="769" max="769" width="81.7109375" style="410" customWidth="1"/>
    <col min="770" max="771" width="0" style="410" hidden="1" customWidth="1"/>
    <col min="772" max="773" width="19.140625" style="410" customWidth="1"/>
    <col min="774" max="777" width="19" style="410" customWidth="1"/>
    <col min="778" max="780" width="0" style="410" hidden="1" customWidth="1"/>
    <col min="781" max="781" width="5.7109375" style="410" customWidth="1"/>
    <col min="782" max="782" width="55.5703125" style="410" customWidth="1"/>
    <col min="783" max="783" width="0" style="410" hidden="1" customWidth="1"/>
    <col min="784" max="784" width="5.7109375" style="410" customWidth="1"/>
    <col min="785" max="785" width="14.42578125" style="410" customWidth="1"/>
    <col min="786" max="786" width="13.42578125" style="410" customWidth="1"/>
    <col min="787" max="788" width="11.140625" style="410" customWidth="1"/>
    <col min="789" max="790" width="0" style="410" hidden="1" customWidth="1"/>
    <col min="791" max="791" width="15" style="410" customWidth="1"/>
    <col min="792" max="793" width="0" style="410" hidden="1" customWidth="1"/>
    <col min="794" max="1023" width="9.140625" style="410"/>
    <col min="1024" max="1024" width="0" style="410" hidden="1" customWidth="1"/>
    <col min="1025" max="1025" width="81.7109375" style="410" customWidth="1"/>
    <col min="1026" max="1027" width="0" style="410" hidden="1" customWidth="1"/>
    <col min="1028" max="1029" width="19.140625" style="410" customWidth="1"/>
    <col min="1030" max="1033" width="19" style="410" customWidth="1"/>
    <col min="1034" max="1036" width="0" style="410" hidden="1" customWidth="1"/>
    <col min="1037" max="1037" width="5.7109375" style="410" customWidth="1"/>
    <col min="1038" max="1038" width="55.5703125" style="410" customWidth="1"/>
    <col min="1039" max="1039" width="0" style="410" hidden="1" customWidth="1"/>
    <col min="1040" max="1040" width="5.7109375" style="410" customWidth="1"/>
    <col min="1041" max="1041" width="14.42578125" style="410" customWidth="1"/>
    <col min="1042" max="1042" width="13.42578125" style="410" customWidth="1"/>
    <col min="1043" max="1044" width="11.140625" style="410" customWidth="1"/>
    <col min="1045" max="1046" width="0" style="410" hidden="1" customWidth="1"/>
    <col min="1047" max="1047" width="15" style="410" customWidth="1"/>
    <col min="1048" max="1049" width="0" style="410" hidden="1" customWidth="1"/>
    <col min="1050" max="1279" width="9.140625" style="410"/>
    <col min="1280" max="1280" width="0" style="410" hidden="1" customWidth="1"/>
    <col min="1281" max="1281" width="81.7109375" style="410" customWidth="1"/>
    <col min="1282" max="1283" width="0" style="410" hidden="1" customWidth="1"/>
    <col min="1284" max="1285" width="19.140625" style="410" customWidth="1"/>
    <col min="1286" max="1289" width="19" style="410" customWidth="1"/>
    <col min="1290" max="1292" width="0" style="410" hidden="1" customWidth="1"/>
    <col min="1293" max="1293" width="5.7109375" style="410" customWidth="1"/>
    <col min="1294" max="1294" width="55.5703125" style="410" customWidth="1"/>
    <col min="1295" max="1295" width="0" style="410" hidden="1" customWidth="1"/>
    <col min="1296" max="1296" width="5.7109375" style="410" customWidth="1"/>
    <col min="1297" max="1297" width="14.42578125" style="410" customWidth="1"/>
    <col min="1298" max="1298" width="13.42578125" style="410" customWidth="1"/>
    <col min="1299" max="1300" width="11.140625" style="410" customWidth="1"/>
    <col min="1301" max="1302" width="0" style="410" hidden="1" customWidth="1"/>
    <col min="1303" max="1303" width="15" style="410" customWidth="1"/>
    <col min="1304" max="1305" width="0" style="410" hidden="1" customWidth="1"/>
    <col min="1306" max="1535" width="9.140625" style="410"/>
    <col min="1536" max="1536" width="0" style="410" hidden="1" customWidth="1"/>
    <col min="1537" max="1537" width="81.7109375" style="410" customWidth="1"/>
    <col min="1538" max="1539" width="0" style="410" hidden="1" customWidth="1"/>
    <col min="1540" max="1541" width="19.140625" style="410" customWidth="1"/>
    <col min="1542" max="1545" width="19" style="410" customWidth="1"/>
    <col min="1546" max="1548" width="0" style="410" hidden="1" customWidth="1"/>
    <col min="1549" max="1549" width="5.7109375" style="410" customWidth="1"/>
    <col min="1550" max="1550" width="55.5703125" style="410" customWidth="1"/>
    <col min="1551" max="1551" width="0" style="410" hidden="1" customWidth="1"/>
    <col min="1552" max="1552" width="5.7109375" style="410" customWidth="1"/>
    <col min="1553" max="1553" width="14.42578125" style="410" customWidth="1"/>
    <col min="1554" max="1554" width="13.42578125" style="410" customWidth="1"/>
    <col min="1555" max="1556" width="11.140625" style="410" customWidth="1"/>
    <col min="1557" max="1558" width="0" style="410" hidden="1" customWidth="1"/>
    <col min="1559" max="1559" width="15" style="410" customWidth="1"/>
    <col min="1560" max="1561" width="0" style="410" hidden="1" customWidth="1"/>
    <col min="1562" max="1791" width="9.140625" style="410"/>
    <col min="1792" max="1792" width="0" style="410" hidden="1" customWidth="1"/>
    <col min="1793" max="1793" width="81.7109375" style="410" customWidth="1"/>
    <col min="1794" max="1795" width="0" style="410" hidden="1" customWidth="1"/>
    <col min="1796" max="1797" width="19.140625" style="410" customWidth="1"/>
    <col min="1798" max="1801" width="19" style="410" customWidth="1"/>
    <col min="1802" max="1804" width="0" style="410" hidden="1" customWidth="1"/>
    <col min="1805" max="1805" width="5.7109375" style="410" customWidth="1"/>
    <col min="1806" max="1806" width="55.5703125" style="410" customWidth="1"/>
    <col min="1807" max="1807" width="0" style="410" hidden="1" customWidth="1"/>
    <col min="1808" max="1808" width="5.7109375" style="410" customWidth="1"/>
    <col min="1809" max="1809" width="14.42578125" style="410" customWidth="1"/>
    <col min="1810" max="1810" width="13.42578125" style="410" customWidth="1"/>
    <col min="1811" max="1812" width="11.140625" style="410" customWidth="1"/>
    <col min="1813" max="1814" width="0" style="410" hidden="1" customWidth="1"/>
    <col min="1815" max="1815" width="15" style="410" customWidth="1"/>
    <col min="1816" max="1817" width="0" style="410" hidden="1" customWidth="1"/>
    <col min="1818" max="2047" width="9.140625" style="410"/>
    <col min="2048" max="2048" width="0" style="410" hidden="1" customWidth="1"/>
    <col min="2049" max="2049" width="81.7109375" style="410" customWidth="1"/>
    <col min="2050" max="2051" width="0" style="410" hidden="1" customWidth="1"/>
    <col min="2052" max="2053" width="19.140625" style="410" customWidth="1"/>
    <col min="2054" max="2057" width="19" style="410" customWidth="1"/>
    <col min="2058" max="2060" width="0" style="410" hidden="1" customWidth="1"/>
    <col min="2061" max="2061" width="5.7109375" style="410" customWidth="1"/>
    <col min="2062" max="2062" width="55.5703125" style="410" customWidth="1"/>
    <col min="2063" max="2063" width="0" style="410" hidden="1" customWidth="1"/>
    <col min="2064" max="2064" width="5.7109375" style="410" customWidth="1"/>
    <col min="2065" max="2065" width="14.42578125" style="410" customWidth="1"/>
    <col min="2066" max="2066" width="13.42578125" style="410" customWidth="1"/>
    <col min="2067" max="2068" width="11.140625" style="410" customWidth="1"/>
    <col min="2069" max="2070" width="0" style="410" hidden="1" customWidth="1"/>
    <col min="2071" max="2071" width="15" style="410" customWidth="1"/>
    <col min="2072" max="2073" width="0" style="410" hidden="1" customWidth="1"/>
    <col min="2074" max="2303" width="9.140625" style="410"/>
    <col min="2304" max="2304" width="0" style="410" hidden="1" customWidth="1"/>
    <col min="2305" max="2305" width="81.7109375" style="410" customWidth="1"/>
    <col min="2306" max="2307" width="0" style="410" hidden="1" customWidth="1"/>
    <col min="2308" max="2309" width="19.140625" style="410" customWidth="1"/>
    <col min="2310" max="2313" width="19" style="410" customWidth="1"/>
    <col min="2314" max="2316" width="0" style="410" hidden="1" customWidth="1"/>
    <col min="2317" max="2317" width="5.7109375" style="410" customWidth="1"/>
    <col min="2318" max="2318" width="55.5703125" style="410" customWidth="1"/>
    <col min="2319" max="2319" width="0" style="410" hidden="1" customWidth="1"/>
    <col min="2320" max="2320" width="5.7109375" style="410" customWidth="1"/>
    <col min="2321" max="2321" width="14.42578125" style="410" customWidth="1"/>
    <col min="2322" max="2322" width="13.42578125" style="410" customWidth="1"/>
    <col min="2323" max="2324" width="11.140625" style="410" customWidth="1"/>
    <col min="2325" max="2326" width="0" style="410" hidden="1" customWidth="1"/>
    <col min="2327" max="2327" width="15" style="410" customWidth="1"/>
    <col min="2328" max="2329" width="0" style="410" hidden="1" customWidth="1"/>
    <col min="2330" max="2559" width="9.140625" style="410"/>
    <col min="2560" max="2560" width="0" style="410" hidden="1" customWidth="1"/>
    <col min="2561" max="2561" width="81.7109375" style="410" customWidth="1"/>
    <col min="2562" max="2563" width="0" style="410" hidden="1" customWidth="1"/>
    <col min="2564" max="2565" width="19.140625" style="410" customWidth="1"/>
    <col min="2566" max="2569" width="19" style="410" customWidth="1"/>
    <col min="2570" max="2572" width="0" style="410" hidden="1" customWidth="1"/>
    <col min="2573" max="2573" width="5.7109375" style="410" customWidth="1"/>
    <col min="2574" max="2574" width="55.5703125" style="410" customWidth="1"/>
    <col min="2575" max="2575" width="0" style="410" hidden="1" customWidth="1"/>
    <col min="2576" max="2576" width="5.7109375" style="410" customWidth="1"/>
    <col min="2577" max="2577" width="14.42578125" style="410" customWidth="1"/>
    <col min="2578" max="2578" width="13.42578125" style="410" customWidth="1"/>
    <col min="2579" max="2580" width="11.140625" style="410" customWidth="1"/>
    <col min="2581" max="2582" width="0" style="410" hidden="1" customWidth="1"/>
    <col min="2583" max="2583" width="15" style="410" customWidth="1"/>
    <col min="2584" max="2585" width="0" style="410" hidden="1" customWidth="1"/>
    <col min="2586" max="2815" width="9.140625" style="410"/>
    <col min="2816" max="2816" width="0" style="410" hidden="1" customWidth="1"/>
    <col min="2817" max="2817" width="81.7109375" style="410" customWidth="1"/>
    <col min="2818" max="2819" width="0" style="410" hidden="1" customWidth="1"/>
    <col min="2820" max="2821" width="19.140625" style="410" customWidth="1"/>
    <col min="2822" max="2825" width="19" style="410" customWidth="1"/>
    <col min="2826" max="2828" width="0" style="410" hidden="1" customWidth="1"/>
    <col min="2829" max="2829" width="5.7109375" style="410" customWidth="1"/>
    <col min="2830" max="2830" width="55.5703125" style="410" customWidth="1"/>
    <col min="2831" max="2831" width="0" style="410" hidden="1" customWidth="1"/>
    <col min="2832" max="2832" width="5.7109375" style="410" customWidth="1"/>
    <col min="2833" max="2833" width="14.42578125" style="410" customWidth="1"/>
    <col min="2834" max="2834" width="13.42578125" style="410" customWidth="1"/>
    <col min="2835" max="2836" width="11.140625" style="410" customWidth="1"/>
    <col min="2837" max="2838" width="0" style="410" hidden="1" customWidth="1"/>
    <col min="2839" max="2839" width="15" style="410" customWidth="1"/>
    <col min="2840" max="2841" width="0" style="410" hidden="1" customWidth="1"/>
    <col min="2842" max="3071" width="9.140625" style="410"/>
    <col min="3072" max="3072" width="0" style="410" hidden="1" customWidth="1"/>
    <col min="3073" max="3073" width="81.7109375" style="410" customWidth="1"/>
    <col min="3074" max="3075" width="0" style="410" hidden="1" customWidth="1"/>
    <col min="3076" max="3077" width="19.140625" style="410" customWidth="1"/>
    <col min="3078" max="3081" width="19" style="410" customWidth="1"/>
    <col min="3082" max="3084" width="0" style="410" hidden="1" customWidth="1"/>
    <col min="3085" max="3085" width="5.7109375" style="410" customWidth="1"/>
    <col min="3086" max="3086" width="55.5703125" style="410" customWidth="1"/>
    <col min="3087" max="3087" width="0" style="410" hidden="1" customWidth="1"/>
    <col min="3088" max="3088" width="5.7109375" style="410" customWidth="1"/>
    <col min="3089" max="3089" width="14.42578125" style="410" customWidth="1"/>
    <col min="3090" max="3090" width="13.42578125" style="410" customWidth="1"/>
    <col min="3091" max="3092" width="11.140625" style="410" customWidth="1"/>
    <col min="3093" max="3094" width="0" style="410" hidden="1" customWidth="1"/>
    <col min="3095" max="3095" width="15" style="410" customWidth="1"/>
    <col min="3096" max="3097" width="0" style="410" hidden="1" customWidth="1"/>
    <col min="3098" max="3327" width="9.140625" style="410"/>
    <col min="3328" max="3328" width="0" style="410" hidden="1" customWidth="1"/>
    <col min="3329" max="3329" width="81.7109375" style="410" customWidth="1"/>
    <col min="3330" max="3331" width="0" style="410" hidden="1" customWidth="1"/>
    <col min="3332" max="3333" width="19.140625" style="410" customWidth="1"/>
    <col min="3334" max="3337" width="19" style="410" customWidth="1"/>
    <col min="3338" max="3340" width="0" style="410" hidden="1" customWidth="1"/>
    <col min="3341" max="3341" width="5.7109375" style="410" customWidth="1"/>
    <col min="3342" max="3342" width="55.5703125" style="410" customWidth="1"/>
    <col min="3343" max="3343" width="0" style="410" hidden="1" customWidth="1"/>
    <col min="3344" max="3344" width="5.7109375" style="410" customWidth="1"/>
    <col min="3345" max="3345" width="14.42578125" style="410" customWidth="1"/>
    <col min="3346" max="3346" width="13.42578125" style="410" customWidth="1"/>
    <col min="3347" max="3348" width="11.140625" style="410" customWidth="1"/>
    <col min="3349" max="3350" width="0" style="410" hidden="1" customWidth="1"/>
    <col min="3351" max="3351" width="15" style="410" customWidth="1"/>
    <col min="3352" max="3353" width="0" style="410" hidden="1" customWidth="1"/>
    <col min="3354" max="3583" width="9.140625" style="410"/>
    <col min="3584" max="3584" width="0" style="410" hidden="1" customWidth="1"/>
    <col min="3585" max="3585" width="81.7109375" style="410" customWidth="1"/>
    <col min="3586" max="3587" width="0" style="410" hidden="1" customWidth="1"/>
    <col min="3588" max="3589" width="19.140625" style="410" customWidth="1"/>
    <col min="3590" max="3593" width="19" style="410" customWidth="1"/>
    <col min="3594" max="3596" width="0" style="410" hidden="1" customWidth="1"/>
    <col min="3597" max="3597" width="5.7109375" style="410" customWidth="1"/>
    <col min="3598" max="3598" width="55.5703125" style="410" customWidth="1"/>
    <col min="3599" max="3599" width="0" style="410" hidden="1" customWidth="1"/>
    <col min="3600" max="3600" width="5.7109375" style="410" customWidth="1"/>
    <col min="3601" max="3601" width="14.42578125" style="410" customWidth="1"/>
    <col min="3602" max="3602" width="13.42578125" style="410" customWidth="1"/>
    <col min="3603" max="3604" width="11.140625" style="410" customWidth="1"/>
    <col min="3605" max="3606" width="0" style="410" hidden="1" customWidth="1"/>
    <col min="3607" max="3607" width="15" style="410" customWidth="1"/>
    <col min="3608" max="3609" width="0" style="410" hidden="1" customWidth="1"/>
    <col min="3610" max="3839" width="9.140625" style="410"/>
    <col min="3840" max="3840" width="0" style="410" hidden="1" customWidth="1"/>
    <col min="3841" max="3841" width="81.7109375" style="410" customWidth="1"/>
    <col min="3842" max="3843" width="0" style="410" hidden="1" customWidth="1"/>
    <col min="3844" max="3845" width="19.140625" style="410" customWidth="1"/>
    <col min="3846" max="3849" width="19" style="410" customWidth="1"/>
    <col min="3850" max="3852" width="0" style="410" hidden="1" customWidth="1"/>
    <col min="3853" max="3853" width="5.7109375" style="410" customWidth="1"/>
    <col min="3854" max="3854" width="55.5703125" style="410" customWidth="1"/>
    <col min="3855" max="3855" width="0" style="410" hidden="1" customWidth="1"/>
    <col min="3856" max="3856" width="5.7109375" style="410" customWidth="1"/>
    <col min="3857" max="3857" width="14.42578125" style="410" customWidth="1"/>
    <col min="3858" max="3858" width="13.42578125" style="410" customWidth="1"/>
    <col min="3859" max="3860" width="11.140625" style="410" customWidth="1"/>
    <col min="3861" max="3862" width="0" style="410" hidden="1" customWidth="1"/>
    <col min="3863" max="3863" width="15" style="410" customWidth="1"/>
    <col min="3864" max="3865" width="0" style="410" hidden="1" customWidth="1"/>
    <col min="3866" max="4095" width="9.140625" style="410"/>
    <col min="4096" max="4096" width="0" style="410" hidden="1" customWidth="1"/>
    <col min="4097" max="4097" width="81.7109375" style="410" customWidth="1"/>
    <col min="4098" max="4099" width="0" style="410" hidden="1" customWidth="1"/>
    <col min="4100" max="4101" width="19.140625" style="410" customWidth="1"/>
    <col min="4102" max="4105" width="19" style="410" customWidth="1"/>
    <col min="4106" max="4108" width="0" style="410" hidden="1" customWidth="1"/>
    <col min="4109" max="4109" width="5.7109375" style="410" customWidth="1"/>
    <col min="4110" max="4110" width="55.5703125" style="410" customWidth="1"/>
    <col min="4111" max="4111" width="0" style="410" hidden="1" customWidth="1"/>
    <col min="4112" max="4112" width="5.7109375" style="410" customWidth="1"/>
    <col min="4113" max="4113" width="14.42578125" style="410" customWidth="1"/>
    <col min="4114" max="4114" width="13.42578125" style="410" customWidth="1"/>
    <col min="4115" max="4116" width="11.140625" style="410" customWidth="1"/>
    <col min="4117" max="4118" width="0" style="410" hidden="1" customWidth="1"/>
    <col min="4119" max="4119" width="15" style="410" customWidth="1"/>
    <col min="4120" max="4121" width="0" style="410" hidden="1" customWidth="1"/>
    <col min="4122" max="4351" width="9.140625" style="410"/>
    <col min="4352" max="4352" width="0" style="410" hidden="1" customWidth="1"/>
    <col min="4353" max="4353" width="81.7109375" style="410" customWidth="1"/>
    <col min="4354" max="4355" width="0" style="410" hidden="1" customWidth="1"/>
    <col min="4356" max="4357" width="19.140625" style="410" customWidth="1"/>
    <col min="4358" max="4361" width="19" style="410" customWidth="1"/>
    <col min="4362" max="4364" width="0" style="410" hidden="1" customWidth="1"/>
    <col min="4365" max="4365" width="5.7109375" style="410" customWidth="1"/>
    <col min="4366" max="4366" width="55.5703125" style="410" customWidth="1"/>
    <col min="4367" max="4367" width="0" style="410" hidden="1" customWidth="1"/>
    <col min="4368" max="4368" width="5.7109375" style="410" customWidth="1"/>
    <col min="4369" max="4369" width="14.42578125" style="410" customWidth="1"/>
    <col min="4370" max="4370" width="13.42578125" style="410" customWidth="1"/>
    <col min="4371" max="4372" width="11.140625" style="410" customWidth="1"/>
    <col min="4373" max="4374" width="0" style="410" hidden="1" customWidth="1"/>
    <col min="4375" max="4375" width="15" style="410" customWidth="1"/>
    <col min="4376" max="4377" width="0" style="410" hidden="1" customWidth="1"/>
    <col min="4378" max="4607" width="9.140625" style="410"/>
    <col min="4608" max="4608" width="0" style="410" hidden="1" customWidth="1"/>
    <col min="4609" max="4609" width="81.7109375" style="410" customWidth="1"/>
    <col min="4610" max="4611" width="0" style="410" hidden="1" customWidth="1"/>
    <col min="4612" max="4613" width="19.140625" style="410" customWidth="1"/>
    <col min="4614" max="4617" width="19" style="410" customWidth="1"/>
    <col min="4618" max="4620" width="0" style="410" hidden="1" customWidth="1"/>
    <col min="4621" max="4621" width="5.7109375" style="410" customWidth="1"/>
    <col min="4622" max="4622" width="55.5703125" style="410" customWidth="1"/>
    <col min="4623" max="4623" width="0" style="410" hidden="1" customWidth="1"/>
    <col min="4624" max="4624" width="5.7109375" style="410" customWidth="1"/>
    <col min="4625" max="4625" width="14.42578125" style="410" customWidth="1"/>
    <col min="4626" max="4626" width="13.42578125" style="410" customWidth="1"/>
    <col min="4627" max="4628" width="11.140625" style="410" customWidth="1"/>
    <col min="4629" max="4630" width="0" style="410" hidden="1" customWidth="1"/>
    <col min="4631" max="4631" width="15" style="410" customWidth="1"/>
    <col min="4632" max="4633" width="0" style="410" hidden="1" customWidth="1"/>
    <col min="4634" max="4863" width="9.140625" style="410"/>
    <col min="4864" max="4864" width="0" style="410" hidden="1" customWidth="1"/>
    <col min="4865" max="4865" width="81.7109375" style="410" customWidth="1"/>
    <col min="4866" max="4867" width="0" style="410" hidden="1" customWidth="1"/>
    <col min="4868" max="4869" width="19.140625" style="410" customWidth="1"/>
    <col min="4870" max="4873" width="19" style="410" customWidth="1"/>
    <col min="4874" max="4876" width="0" style="410" hidden="1" customWidth="1"/>
    <col min="4877" max="4877" width="5.7109375" style="410" customWidth="1"/>
    <col min="4878" max="4878" width="55.5703125" style="410" customWidth="1"/>
    <col min="4879" max="4879" width="0" style="410" hidden="1" customWidth="1"/>
    <col min="4880" max="4880" width="5.7109375" style="410" customWidth="1"/>
    <col min="4881" max="4881" width="14.42578125" style="410" customWidth="1"/>
    <col min="4882" max="4882" width="13.42578125" style="410" customWidth="1"/>
    <col min="4883" max="4884" width="11.140625" style="410" customWidth="1"/>
    <col min="4885" max="4886" width="0" style="410" hidden="1" customWidth="1"/>
    <col min="4887" max="4887" width="15" style="410" customWidth="1"/>
    <col min="4888" max="4889" width="0" style="410" hidden="1" customWidth="1"/>
    <col min="4890" max="5119" width="9.140625" style="410"/>
    <col min="5120" max="5120" width="0" style="410" hidden="1" customWidth="1"/>
    <col min="5121" max="5121" width="81.7109375" style="410" customWidth="1"/>
    <col min="5122" max="5123" width="0" style="410" hidden="1" customWidth="1"/>
    <col min="5124" max="5125" width="19.140625" style="410" customWidth="1"/>
    <col min="5126" max="5129" width="19" style="410" customWidth="1"/>
    <col min="5130" max="5132" width="0" style="410" hidden="1" customWidth="1"/>
    <col min="5133" max="5133" width="5.7109375" style="410" customWidth="1"/>
    <col min="5134" max="5134" width="55.5703125" style="410" customWidth="1"/>
    <col min="5135" max="5135" width="0" style="410" hidden="1" customWidth="1"/>
    <col min="5136" max="5136" width="5.7109375" style="410" customWidth="1"/>
    <col min="5137" max="5137" width="14.42578125" style="410" customWidth="1"/>
    <col min="5138" max="5138" width="13.42578125" style="410" customWidth="1"/>
    <col min="5139" max="5140" width="11.140625" style="410" customWidth="1"/>
    <col min="5141" max="5142" width="0" style="410" hidden="1" customWidth="1"/>
    <col min="5143" max="5143" width="15" style="410" customWidth="1"/>
    <col min="5144" max="5145" width="0" style="410" hidden="1" customWidth="1"/>
    <col min="5146" max="5375" width="9.140625" style="410"/>
    <col min="5376" max="5376" width="0" style="410" hidden="1" customWidth="1"/>
    <col min="5377" max="5377" width="81.7109375" style="410" customWidth="1"/>
    <col min="5378" max="5379" width="0" style="410" hidden="1" customWidth="1"/>
    <col min="5380" max="5381" width="19.140625" style="410" customWidth="1"/>
    <col min="5382" max="5385" width="19" style="410" customWidth="1"/>
    <col min="5386" max="5388" width="0" style="410" hidden="1" customWidth="1"/>
    <col min="5389" max="5389" width="5.7109375" style="410" customWidth="1"/>
    <col min="5390" max="5390" width="55.5703125" style="410" customWidth="1"/>
    <col min="5391" max="5391" width="0" style="410" hidden="1" customWidth="1"/>
    <col min="5392" max="5392" width="5.7109375" style="410" customWidth="1"/>
    <col min="5393" max="5393" width="14.42578125" style="410" customWidth="1"/>
    <col min="5394" max="5394" width="13.42578125" style="410" customWidth="1"/>
    <col min="5395" max="5396" width="11.140625" style="410" customWidth="1"/>
    <col min="5397" max="5398" width="0" style="410" hidden="1" customWidth="1"/>
    <col min="5399" max="5399" width="15" style="410" customWidth="1"/>
    <col min="5400" max="5401" width="0" style="410" hidden="1" customWidth="1"/>
    <col min="5402" max="5631" width="9.140625" style="410"/>
    <col min="5632" max="5632" width="0" style="410" hidden="1" customWidth="1"/>
    <col min="5633" max="5633" width="81.7109375" style="410" customWidth="1"/>
    <col min="5634" max="5635" width="0" style="410" hidden="1" customWidth="1"/>
    <col min="5636" max="5637" width="19.140625" style="410" customWidth="1"/>
    <col min="5638" max="5641" width="19" style="410" customWidth="1"/>
    <col min="5642" max="5644" width="0" style="410" hidden="1" customWidth="1"/>
    <col min="5645" max="5645" width="5.7109375" style="410" customWidth="1"/>
    <col min="5646" max="5646" width="55.5703125" style="410" customWidth="1"/>
    <col min="5647" max="5647" width="0" style="410" hidden="1" customWidth="1"/>
    <col min="5648" max="5648" width="5.7109375" style="410" customWidth="1"/>
    <col min="5649" max="5649" width="14.42578125" style="410" customWidth="1"/>
    <col min="5650" max="5650" width="13.42578125" style="410" customWidth="1"/>
    <col min="5651" max="5652" width="11.140625" style="410" customWidth="1"/>
    <col min="5653" max="5654" width="0" style="410" hidden="1" customWidth="1"/>
    <col min="5655" max="5655" width="15" style="410" customWidth="1"/>
    <col min="5656" max="5657" width="0" style="410" hidden="1" customWidth="1"/>
    <col min="5658" max="5887" width="9.140625" style="410"/>
    <col min="5888" max="5888" width="0" style="410" hidden="1" customWidth="1"/>
    <col min="5889" max="5889" width="81.7109375" style="410" customWidth="1"/>
    <col min="5890" max="5891" width="0" style="410" hidden="1" customWidth="1"/>
    <col min="5892" max="5893" width="19.140625" style="410" customWidth="1"/>
    <col min="5894" max="5897" width="19" style="410" customWidth="1"/>
    <col min="5898" max="5900" width="0" style="410" hidden="1" customWidth="1"/>
    <col min="5901" max="5901" width="5.7109375" style="410" customWidth="1"/>
    <col min="5902" max="5902" width="55.5703125" style="410" customWidth="1"/>
    <col min="5903" max="5903" width="0" style="410" hidden="1" customWidth="1"/>
    <col min="5904" max="5904" width="5.7109375" style="410" customWidth="1"/>
    <col min="5905" max="5905" width="14.42578125" style="410" customWidth="1"/>
    <col min="5906" max="5906" width="13.42578125" style="410" customWidth="1"/>
    <col min="5907" max="5908" width="11.140625" style="410" customWidth="1"/>
    <col min="5909" max="5910" width="0" style="410" hidden="1" customWidth="1"/>
    <col min="5911" max="5911" width="15" style="410" customWidth="1"/>
    <col min="5912" max="5913" width="0" style="410" hidden="1" customWidth="1"/>
    <col min="5914" max="6143" width="9.140625" style="410"/>
    <col min="6144" max="6144" width="0" style="410" hidden="1" customWidth="1"/>
    <col min="6145" max="6145" width="81.7109375" style="410" customWidth="1"/>
    <col min="6146" max="6147" width="0" style="410" hidden="1" customWidth="1"/>
    <col min="6148" max="6149" width="19.140625" style="410" customWidth="1"/>
    <col min="6150" max="6153" width="19" style="410" customWidth="1"/>
    <col min="6154" max="6156" width="0" style="410" hidden="1" customWidth="1"/>
    <col min="6157" max="6157" width="5.7109375" style="410" customWidth="1"/>
    <col min="6158" max="6158" width="55.5703125" style="410" customWidth="1"/>
    <col min="6159" max="6159" width="0" style="410" hidden="1" customWidth="1"/>
    <col min="6160" max="6160" width="5.7109375" style="410" customWidth="1"/>
    <col min="6161" max="6161" width="14.42578125" style="410" customWidth="1"/>
    <col min="6162" max="6162" width="13.42578125" style="410" customWidth="1"/>
    <col min="6163" max="6164" width="11.140625" style="410" customWidth="1"/>
    <col min="6165" max="6166" width="0" style="410" hidden="1" customWidth="1"/>
    <col min="6167" max="6167" width="15" style="410" customWidth="1"/>
    <col min="6168" max="6169" width="0" style="410" hidden="1" customWidth="1"/>
    <col min="6170" max="6399" width="9.140625" style="410"/>
    <col min="6400" max="6400" width="0" style="410" hidden="1" customWidth="1"/>
    <col min="6401" max="6401" width="81.7109375" style="410" customWidth="1"/>
    <col min="6402" max="6403" width="0" style="410" hidden="1" customWidth="1"/>
    <col min="6404" max="6405" width="19.140625" style="410" customWidth="1"/>
    <col min="6406" max="6409" width="19" style="410" customWidth="1"/>
    <col min="6410" max="6412" width="0" style="410" hidden="1" customWidth="1"/>
    <col min="6413" max="6413" width="5.7109375" style="410" customWidth="1"/>
    <col min="6414" max="6414" width="55.5703125" style="410" customWidth="1"/>
    <col min="6415" max="6415" width="0" style="410" hidden="1" customWidth="1"/>
    <col min="6416" max="6416" width="5.7109375" style="410" customWidth="1"/>
    <col min="6417" max="6417" width="14.42578125" style="410" customWidth="1"/>
    <col min="6418" max="6418" width="13.42578125" style="410" customWidth="1"/>
    <col min="6419" max="6420" width="11.140625" style="410" customWidth="1"/>
    <col min="6421" max="6422" width="0" style="410" hidden="1" customWidth="1"/>
    <col min="6423" max="6423" width="15" style="410" customWidth="1"/>
    <col min="6424" max="6425" width="0" style="410" hidden="1" customWidth="1"/>
    <col min="6426" max="6655" width="9.140625" style="410"/>
    <col min="6656" max="6656" width="0" style="410" hidden="1" customWidth="1"/>
    <col min="6657" max="6657" width="81.7109375" style="410" customWidth="1"/>
    <col min="6658" max="6659" width="0" style="410" hidden="1" customWidth="1"/>
    <col min="6660" max="6661" width="19.140625" style="410" customWidth="1"/>
    <col min="6662" max="6665" width="19" style="410" customWidth="1"/>
    <col min="6666" max="6668" width="0" style="410" hidden="1" customWidth="1"/>
    <col min="6669" max="6669" width="5.7109375" style="410" customWidth="1"/>
    <col min="6670" max="6670" width="55.5703125" style="410" customWidth="1"/>
    <col min="6671" max="6671" width="0" style="410" hidden="1" customWidth="1"/>
    <col min="6672" max="6672" width="5.7109375" style="410" customWidth="1"/>
    <col min="6673" max="6673" width="14.42578125" style="410" customWidth="1"/>
    <col min="6674" max="6674" width="13.42578125" style="410" customWidth="1"/>
    <col min="6675" max="6676" width="11.140625" style="410" customWidth="1"/>
    <col min="6677" max="6678" width="0" style="410" hidden="1" customWidth="1"/>
    <col min="6679" max="6679" width="15" style="410" customWidth="1"/>
    <col min="6680" max="6681" width="0" style="410" hidden="1" customWidth="1"/>
    <col min="6682" max="6911" width="9.140625" style="410"/>
    <col min="6912" max="6912" width="0" style="410" hidden="1" customWidth="1"/>
    <col min="6913" max="6913" width="81.7109375" style="410" customWidth="1"/>
    <col min="6914" max="6915" width="0" style="410" hidden="1" customWidth="1"/>
    <col min="6916" max="6917" width="19.140625" style="410" customWidth="1"/>
    <col min="6918" max="6921" width="19" style="410" customWidth="1"/>
    <col min="6922" max="6924" width="0" style="410" hidden="1" customWidth="1"/>
    <col min="6925" max="6925" width="5.7109375" style="410" customWidth="1"/>
    <col min="6926" max="6926" width="55.5703125" style="410" customWidth="1"/>
    <col min="6927" max="6927" width="0" style="410" hidden="1" customWidth="1"/>
    <col min="6928" max="6928" width="5.7109375" style="410" customWidth="1"/>
    <col min="6929" max="6929" width="14.42578125" style="410" customWidth="1"/>
    <col min="6930" max="6930" width="13.42578125" style="410" customWidth="1"/>
    <col min="6931" max="6932" width="11.140625" style="410" customWidth="1"/>
    <col min="6933" max="6934" width="0" style="410" hidden="1" customWidth="1"/>
    <col min="6935" max="6935" width="15" style="410" customWidth="1"/>
    <col min="6936" max="6937" width="0" style="410" hidden="1" customWidth="1"/>
    <col min="6938" max="7167" width="9.140625" style="410"/>
    <col min="7168" max="7168" width="0" style="410" hidden="1" customWidth="1"/>
    <col min="7169" max="7169" width="81.7109375" style="410" customWidth="1"/>
    <col min="7170" max="7171" width="0" style="410" hidden="1" customWidth="1"/>
    <col min="7172" max="7173" width="19.140625" style="410" customWidth="1"/>
    <col min="7174" max="7177" width="19" style="410" customWidth="1"/>
    <col min="7178" max="7180" width="0" style="410" hidden="1" customWidth="1"/>
    <col min="7181" max="7181" width="5.7109375" style="410" customWidth="1"/>
    <col min="7182" max="7182" width="55.5703125" style="410" customWidth="1"/>
    <col min="7183" max="7183" width="0" style="410" hidden="1" customWidth="1"/>
    <col min="7184" max="7184" width="5.7109375" style="410" customWidth="1"/>
    <col min="7185" max="7185" width="14.42578125" style="410" customWidth="1"/>
    <col min="7186" max="7186" width="13.42578125" style="410" customWidth="1"/>
    <col min="7187" max="7188" width="11.140625" style="410" customWidth="1"/>
    <col min="7189" max="7190" width="0" style="410" hidden="1" customWidth="1"/>
    <col min="7191" max="7191" width="15" style="410" customWidth="1"/>
    <col min="7192" max="7193" width="0" style="410" hidden="1" customWidth="1"/>
    <col min="7194" max="7423" width="9.140625" style="410"/>
    <col min="7424" max="7424" width="0" style="410" hidden="1" customWidth="1"/>
    <col min="7425" max="7425" width="81.7109375" style="410" customWidth="1"/>
    <col min="7426" max="7427" width="0" style="410" hidden="1" customWidth="1"/>
    <col min="7428" max="7429" width="19.140625" style="410" customWidth="1"/>
    <col min="7430" max="7433" width="19" style="410" customWidth="1"/>
    <col min="7434" max="7436" width="0" style="410" hidden="1" customWidth="1"/>
    <col min="7437" max="7437" width="5.7109375" style="410" customWidth="1"/>
    <col min="7438" max="7438" width="55.5703125" style="410" customWidth="1"/>
    <col min="7439" max="7439" width="0" style="410" hidden="1" customWidth="1"/>
    <col min="7440" max="7440" width="5.7109375" style="410" customWidth="1"/>
    <col min="7441" max="7441" width="14.42578125" style="410" customWidth="1"/>
    <col min="7442" max="7442" width="13.42578125" style="410" customWidth="1"/>
    <col min="7443" max="7444" width="11.140625" style="410" customWidth="1"/>
    <col min="7445" max="7446" width="0" style="410" hidden="1" customWidth="1"/>
    <col min="7447" max="7447" width="15" style="410" customWidth="1"/>
    <col min="7448" max="7449" width="0" style="410" hidden="1" customWidth="1"/>
    <col min="7450" max="7679" width="9.140625" style="410"/>
    <col min="7680" max="7680" width="0" style="410" hidden="1" customWidth="1"/>
    <col min="7681" max="7681" width="81.7109375" style="410" customWidth="1"/>
    <col min="7682" max="7683" width="0" style="410" hidden="1" customWidth="1"/>
    <col min="7684" max="7685" width="19.140625" style="410" customWidth="1"/>
    <col min="7686" max="7689" width="19" style="410" customWidth="1"/>
    <col min="7690" max="7692" width="0" style="410" hidden="1" customWidth="1"/>
    <col min="7693" max="7693" width="5.7109375" style="410" customWidth="1"/>
    <col min="7694" max="7694" width="55.5703125" style="410" customWidth="1"/>
    <col min="7695" max="7695" width="0" style="410" hidden="1" customWidth="1"/>
    <col min="7696" max="7696" width="5.7109375" style="410" customWidth="1"/>
    <col min="7697" max="7697" width="14.42578125" style="410" customWidth="1"/>
    <col min="7698" max="7698" width="13.42578125" style="410" customWidth="1"/>
    <col min="7699" max="7700" width="11.140625" style="410" customWidth="1"/>
    <col min="7701" max="7702" width="0" style="410" hidden="1" customWidth="1"/>
    <col min="7703" max="7703" width="15" style="410" customWidth="1"/>
    <col min="7704" max="7705" width="0" style="410" hidden="1" customWidth="1"/>
    <col min="7706" max="7935" width="9.140625" style="410"/>
    <col min="7936" max="7936" width="0" style="410" hidden="1" customWidth="1"/>
    <col min="7937" max="7937" width="81.7109375" style="410" customWidth="1"/>
    <col min="7938" max="7939" width="0" style="410" hidden="1" customWidth="1"/>
    <col min="7940" max="7941" width="19.140625" style="410" customWidth="1"/>
    <col min="7942" max="7945" width="19" style="410" customWidth="1"/>
    <col min="7946" max="7948" width="0" style="410" hidden="1" customWidth="1"/>
    <col min="7949" max="7949" width="5.7109375" style="410" customWidth="1"/>
    <col min="7950" max="7950" width="55.5703125" style="410" customWidth="1"/>
    <col min="7951" max="7951" width="0" style="410" hidden="1" customWidth="1"/>
    <col min="7952" max="7952" width="5.7109375" style="410" customWidth="1"/>
    <col min="7953" max="7953" width="14.42578125" style="410" customWidth="1"/>
    <col min="7954" max="7954" width="13.42578125" style="410" customWidth="1"/>
    <col min="7955" max="7956" width="11.140625" style="410" customWidth="1"/>
    <col min="7957" max="7958" width="0" style="410" hidden="1" customWidth="1"/>
    <col min="7959" max="7959" width="15" style="410" customWidth="1"/>
    <col min="7960" max="7961" width="0" style="410" hidden="1" customWidth="1"/>
    <col min="7962" max="8191" width="9.140625" style="410"/>
    <col min="8192" max="8192" width="0" style="410" hidden="1" customWidth="1"/>
    <col min="8193" max="8193" width="81.7109375" style="410" customWidth="1"/>
    <col min="8194" max="8195" width="0" style="410" hidden="1" customWidth="1"/>
    <col min="8196" max="8197" width="19.140625" style="410" customWidth="1"/>
    <col min="8198" max="8201" width="19" style="410" customWidth="1"/>
    <col min="8202" max="8204" width="0" style="410" hidden="1" customWidth="1"/>
    <col min="8205" max="8205" width="5.7109375" style="410" customWidth="1"/>
    <col min="8206" max="8206" width="55.5703125" style="410" customWidth="1"/>
    <col min="8207" max="8207" width="0" style="410" hidden="1" customWidth="1"/>
    <col min="8208" max="8208" width="5.7109375" style="410" customWidth="1"/>
    <col min="8209" max="8209" width="14.42578125" style="410" customWidth="1"/>
    <col min="8210" max="8210" width="13.42578125" style="410" customWidth="1"/>
    <col min="8211" max="8212" width="11.140625" style="410" customWidth="1"/>
    <col min="8213" max="8214" width="0" style="410" hidden="1" customWidth="1"/>
    <col min="8215" max="8215" width="15" style="410" customWidth="1"/>
    <col min="8216" max="8217" width="0" style="410" hidden="1" customWidth="1"/>
    <col min="8218" max="8447" width="9.140625" style="410"/>
    <col min="8448" max="8448" width="0" style="410" hidden="1" customWidth="1"/>
    <col min="8449" max="8449" width="81.7109375" style="410" customWidth="1"/>
    <col min="8450" max="8451" width="0" style="410" hidden="1" customWidth="1"/>
    <col min="8452" max="8453" width="19.140625" style="410" customWidth="1"/>
    <col min="8454" max="8457" width="19" style="410" customWidth="1"/>
    <col min="8458" max="8460" width="0" style="410" hidden="1" customWidth="1"/>
    <col min="8461" max="8461" width="5.7109375" style="410" customWidth="1"/>
    <col min="8462" max="8462" width="55.5703125" style="410" customWidth="1"/>
    <col min="8463" max="8463" width="0" style="410" hidden="1" customWidth="1"/>
    <col min="8464" max="8464" width="5.7109375" style="410" customWidth="1"/>
    <col min="8465" max="8465" width="14.42578125" style="410" customWidth="1"/>
    <col min="8466" max="8466" width="13.42578125" style="410" customWidth="1"/>
    <col min="8467" max="8468" width="11.140625" style="410" customWidth="1"/>
    <col min="8469" max="8470" width="0" style="410" hidden="1" customWidth="1"/>
    <col min="8471" max="8471" width="15" style="410" customWidth="1"/>
    <col min="8472" max="8473" width="0" style="410" hidden="1" customWidth="1"/>
    <col min="8474" max="8703" width="9.140625" style="410"/>
    <col min="8704" max="8704" width="0" style="410" hidden="1" customWidth="1"/>
    <col min="8705" max="8705" width="81.7109375" style="410" customWidth="1"/>
    <col min="8706" max="8707" width="0" style="410" hidden="1" customWidth="1"/>
    <col min="8708" max="8709" width="19.140625" style="410" customWidth="1"/>
    <col min="8710" max="8713" width="19" style="410" customWidth="1"/>
    <col min="8714" max="8716" width="0" style="410" hidden="1" customWidth="1"/>
    <col min="8717" max="8717" width="5.7109375" style="410" customWidth="1"/>
    <col min="8718" max="8718" width="55.5703125" style="410" customWidth="1"/>
    <col min="8719" max="8719" width="0" style="410" hidden="1" customWidth="1"/>
    <col min="8720" max="8720" width="5.7109375" style="410" customWidth="1"/>
    <col min="8721" max="8721" width="14.42578125" style="410" customWidth="1"/>
    <col min="8722" max="8722" width="13.42578125" style="410" customWidth="1"/>
    <col min="8723" max="8724" width="11.140625" style="410" customWidth="1"/>
    <col min="8725" max="8726" width="0" style="410" hidden="1" customWidth="1"/>
    <col min="8727" max="8727" width="15" style="410" customWidth="1"/>
    <col min="8728" max="8729" width="0" style="410" hidden="1" customWidth="1"/>
    <col min="8730" max="8959" width="9.140625" style="410"/>
    <col min="8960" max="8960" width="0" style="410" hidden="1" customWidth="1"/>
    <col min="8961" max="8961" width="81.7109375" style="410" customWidth="1"/>
    <col min="8962" max="8963" width="0" style="410" hidden="1" customWidth="1"/>
    <col min="8964" max="8965" width="19.140625" style="410" customWidth="1"/>
    <col min="8966" max="8969" width="19" style="410" customWidth="1"/>
    <col min="8970" max="8972" width="0" style="410" hidden="1" customWidth="1"/>
    <col min="8973" max="8973" width="5.7109375" style="410" customWidth="1"/>
    <col min="8974" max="8974" width="55.5703125" style="410" customWidth="1"/>
    <col min="8975" max="8975" width="0" style="410" hidden="1" customWidth="1"/>
    <col min="8976" max="8976" width="5.7109375" style="410" customWidth="1"/>
    <col min="8977" max="8977" width="14.42578125" style="410" customWidth="1"/>
    <col min="8978" max="8978" width="13.42578125" style="410" customWidth="1"/>
    <col min="8979" max="8980" width="11.140625" style="410" customWidth="1"/>
    <col min="8981" max="8982" width="0" style="410" hidden="1" customWidth="1"/>
    <col min="8983" max="8983" width="15" style="410" customWidth="1"/>
    <col min="8984" max="8985" width="0" style="410" hidden="1" customWidth="1"/>
    <col min="8986" max="9215" width="9.140625" style="410"/>
    <col min="9216" max="9216" width="0" style="410" hidden="1" customWidth="1"/>
    <col min="9217" max="9217" width="81.7109375" style="410" customWidth="1"/>
    <col min="9218" max="9219" width="0" style="410" hidden="1" customWidth="1"/>
    <col min="9220" max="9221" width="19.140625" style="410" customWidth="1"/>
    <col min="9222" max="9225" width="19" style="410" customWidth="1"/>
    <col min="9226" max="9228" width="0" style="410" hidden="1" customWidth="1"/>
    <col min="9229" max="9229" width="5.7109375" style="410" customWidth="1"/>
    <col min="9230" max="9230" width="55.5703125" style="410" customWidth="1"/>
    <col min="9231" max="9231" width="0" style="410" hidden="1" customWidth="1"/>
    <col min="9232" max="9232" width="5.7109375" style="410" customWidth="1"/>
    <col min="9233" max="9233" width="14.42578125" style="410" customWidth="1"/>
    <col min="9234" max="9234" width="13.42578125" style="410" customWidth="1"/>
    <col min="9235" max="9236" width="11.140625" style="410" customWidth="1"/>
    <col min="9237" max="9238" width="0" style="410" hidden="1" customWidth="1"/>
    <col min="9239" max="9239" width="15" style="410" customWidth="1"/>
    <col min="9240" max="9241" width="0" style="410" hidden="1" customWidth="1"/>
    <col min="9242" max="9471" width="9.140625" style="410"/>
    <col min="9472" max="9472" width="0" style="410" hidden="1" customWidth="1"/>
    <col min="9473" max="9473" width="81.7109375" style="410" customWidth="1"/>
    <col min="9474" max="9475" width="0" style="410" hidden="1" customWidth="1"/>
    <col min="9476" max="9477" width="19.140625" style="410" customWidth="1"/>
    <col min="9478" max="9481" width="19" style="410" customWidth="1"/>
    <col min="9482" max="9484" width="0" style="410" hidden="1" customWidth="1"/>
    <col min="9485" max="9485" width="5.7109375" style="410" customWidth="1"/>
    <col min="9486" max="9486" width="55.5703125" style="410" customWidth="1"/>
    <col min="9487" max="9487" width="0" style="410" hidden="1" customWidth="1"/>
    <col min="9488" max="9488" width="5.7109375" style="410" customWidth="1"/>
    <col min="9489" max="9489" width="14.42578125" style="410" customWidth="1"/>
    <col min="9490" max="9490" width="13.42578125" style="410" customWidth="1"/>
    <col min="9491" max="9492" width="11.140625" style="410" customWidth="1"/>
    <col min="9493" max="9494" width="0" style="410" hidden="1" customWidth="1"/>
    <col min="9495" max="9495" width="15" style="410" customWidth="1"/>
    <col min="9496" max="9497" width="0" style="410" hidden="1" customWidth="1"/>
    <col min="9498" max="9727" width="9.140625" style="410"/>
    <col min="9728" max="9728" width="0" style="410" hidden="1" customWidth="1"/>
    <col min="9729" max="9729" width="81.7109375" style="410" customWidth="1"/>
    <col min="9730" max="9731" width="0" style="410" hidden="1" customWidth="1"/>
    <col min="9732" max="9733" width="19.140625" style="410" customWidth="1"/>
    <col min="9734" max="9737" width="19" style="410" customWidth="1"/>
    <col min="9738" max="9740" width="0" style="410" hidden="1" customWidth="1"/>
    <col min="9741" max="9741" width="5.7109375" style="410" customWidth="1"/>
    <col min="9742" max="9742" width="55.5703125" style="410" customWidth="1"/>
    <col min="9743" max="9743" width="0" style="410" hidden="1" customWidth="1"/>
    <col min="9744" max="9744" width="5.7109375" style="410" customWidth="1"/>
    <col min="9745" max="9745" width="14.42578125" style="410" customWidth="1"/>
    <col min="9746" max="9746" width="13.42578125" style="410" customWidth="1"/>
    <col min="9747" max="9748" width="11.140625" style="410" customWidth="1"/>
    <col min="9749" max="9750" width="0" style="410" hidden="1" customWidth="1"/>
    <col min="9751" max="9751" width="15" style="410" customWidth="1"/>
    <col min="9752" max="9753" width="0" style="410" hidden="1" customWidth="1"/>
    <col min="9754" max="9983" width="9.140625" style="410"/>
    <col min="9984" max="9984" width="0" style="410" hidden="1" customWidth="1"/>
    <col min="9985" max="9985" width="81.7109375" style="410" customWidth="1"/>
    <col min="9986" max="9987" width="0" style="410" hidden="1" customWidth="1"/>
    <col min="9988" max="9989" width="19.140625" style="410" customWidth="1"/>
    <col min="9990" max="9993" width="19" style="410" customWidth="1"/>
    <col min="9994" max="9996" width="0" style="410" hidden="1" customWidth="1"/>
    <col min="9997" max="9997" width="5.7109375" style="410" customWidth="1"/>
    <col min="9998" max="9998" width="55.5703125" style="410" customWidth="1"/>
    <col min="9999" max="9999" width="0" style="410" hidden="1" customWidth="1"/>
    <col min="10000" max="10000" width="5.7109375" style="410" customWidth="1"/>
    <col min="10001" max="10001" width="14.42578125" style="410" customWidth="1"/>
    <col min="10002" max="10002" width="13.42578125" style="410" customWidth="1"/>
    <col min="10003" max="10004" width="11.140625" style="410" customWidth="1"/>
    <col min="10005" max="10006" width="0" style="410" hidden="1" customWidth="1"/>
    <col min="10007" max="10007" width="15" style="410" customWidth="1"/>
    <col min="10008" max="10009" width="0" style="410" hidden="1" customWidth="1"/>
    <col min="10010" max="10239" width="9.140625" style="410"/>
    <col min="10240" max="10240" width="0" style="410" hidden="1" customWidth="1"/>
    <col min="10241" max="10241" width="81.7109375" style="410" customWidth="1"/>
    <col min="10242" max="10243" width="0" style="410" hidden="1" customWidth="1"/>
    <col min="10244" max="10245" width="19.140625" style="410" customWidth="1"/>
    <col min="10246" max="10249" width="19" style="410" customWidth="1"/>
    <col min="10250" max="10252" width="0" style="410" hidden="1" customWidth="1"/>
    <col min="10253" max="10253" width="5.7109375" style="410" customWidth="1"/>
    <col min="10254" max="10254" width="55.5703125" style="410" customWidth="1"/>
    <col min="10255" max="10255" width="0" style="410" hidden="1" customWidth="1"/>
    <col min="10256" max="10256" width="5.7109375" style="410" customWidth="1"/>
    <col min="10257" max="10257" width="14.42578125" style="410" customWidth="1"/>
    <col min="10258" max="10258" width="13.42578125" style="410" customWidth="1"/>
    <col min="10259" max="10260" width="11.140625" style="410" customWidth="1"/>
    <col min="10261" max="10262" width="0" style="410" hidden="1" customWidth="1"/>
    <col min="10263" max="10263" width="15" style="410" customWidth="1"/>
    <col min="10264" max="10265" width="0" style="410" hidden="1" customWidth="1"/>
    <col min="10266" max="10495" width="9.140625" style="410"/>
    <col min="10496" max="10496" width="0" style="410" hidden="1" customWidth="1"/>
    <col min="10497" max="10497" width="81.7109375" style="410" customWidth="1"/>
    <col min="10498" max="10499" width="0" style="410" hidden="1" customWidth="1"/>
    <col min="10500" max="10501" width="19.140625" style="410" customWidth="1"/>
    <col min="10502" max="10505" width="19" style="410" customWidth="1"/>
    <col min="10506" max="10508" width="0" style="410" hidden="1" customWidth="1"/>
    <col min="10509" max="10509" width="5.7109375" style="410" customWidth="1"/>
    <col min="10510" max="10510" width="55.5703125" style="410" customWidth="1"/>
    <col min="10511" max="10511" width="0" style="410" hidden="1" customWidth="1"/>
    <col min="10512" max="10512" width="5.7109375" style="410" customWidth="1"/>
    <col min="10513" max="10513" width="14.42578125" style="410" customWidth="1"/>
    <col min="10514" max="10514" width="13.42578125" style="410" customWidth="1"/>
    <col min="10515" max="10516" width="11.140625" style="410" customWidth="1"/>
    <col min="10517" max="10518" width="0" style="410" hidden="1" customWidth="1"/>
    <col min="10519" max="10519" width="15" style="410" customWidth="1"/>
    <col min="10520" max="10521" width="0" style="410" hidden="1" customWidth="1"/>
    <col min="10522" max="10751" width="9.140625" style="410"/>
    <col min="10752" max="10752" width="0" style="410" hidden="1" customWidth="1"/>
    <col min="10753" max="10753" width="81.7109375" style="410" customWidth="1"/>
    <col min="10754" max="10755" width="0" style="410" hidden="1" customWidth="1"/>
    <col min="10756" max="10757" width="19.140625" style="410" customWidth="1"/>
    <col min="10758" max="10761" width="19" style="410" customWidth="1"/>
    <col min="10762" max="10764" width="0" style="410" hidden="1" customWidth="1"/>
    <col min="10765" max="10765" width="5.7109375" style="410" customWidth="1"/>
    <col min="10766" max="10766" width="55.5703125" style="410" customWidth="1"/>
    <col min="10767" max="10767" width="0" style="410" hidden="1" customWidth="1"/>
    <col min="10768" max="10768" width="5.7109375" style="410" customWidth="1"/>
    <col min="10769" max="10769" width="14.42578125" style="410" customWidth="1"/>
    <col min="10770" max="10770" width="13.42578125" style="410" customWidth="1"/>
    <col min="10771" max="10772" width="11.140625" style="410" customWidth="1"/>
    <col min="10773" max="10774" width="0" style="410" hidden="1" customWidth="1"/>
    <col min="10775" max="10775" width="15" style="410" customWidth="1"/>
    <col min="10776" max="10777" width="0" style="410" hidden="1" customWidth="1"/>
    <col min="10778" max="11007" width="9.140625" style="410"/>
    <col min="11008" max="11008" width="0" style="410" hidden="1" customWidth="1"/>
    <col min="11009" max="11009" width="81.7109375" style="410" customWidth="1"/>
    <col min="11010" max="11011" width="0" style="410" hidden="1" customWidth="1"/>
    <col min="11012" max="11013" width="19.140625" style="410" customWidth="1"/>
    <col min="11014" max="11017" width="19" style="410" customWidth="1"/>
    <col min="11018" max="11020" width="0" style="410" hidden="1" customWidth="1"/>
    <col min="11021" max="11021" width="5.7109375" style="410" customWidth="1"/>
    <col min="11022" max="11022" width="55.5703125" style="410" customWidth="1"/>
    <col min="11023" max="11023" width="0" style="410" hidden="1" customWidth="1"/>
    <col min="11024" max="11024" width="5.7109375" style="410" customWidth="1"/>
    <col min="11025" max="11025" width="14.42578125" style="410" customWidth="1"/>
    <col min="11026" max="11026" width="13.42578125" style="410" customWidth="1"/>
    <col min="11027" max="11028" width="11.140625" style="410" customWidth="1"/>
    <col min="11029" max="11030" width="0" style="410" hidden="1" customWidth="1"/>
    <col min="11031" max="11031" width="15" style="410" customWidth="1"/>
    <col min="11032" max="11033" width="0" style="410" hidden="1" customWidth="1"/>
    <col min="11034" max="11263" width="9.140625" style="410"/>
    <col min="11264" max="11264" width="0" style="410" hidden="1" customWidth="1"/>
    <col min="11265" max="11265" width="81.7109375" style="410" customWidth="1"/>
    <col min="11266" max="11267" width="0" style="410" hidden="1" customWidth="1"/>
    <col min="11268" max="11269" width="19.140625" style="410" customWidth="1"/>
    <col min="11270" max="11273" width="19" style="410" customWidth="1"/>
    <col min="11274" max="11276" width="0" style="410" hidden="1" customWidth="1"/>
    <col min="11277" max="11277" width="5.7109375" style="410" customWidth="1"/>
    <col min="11278" max="11278" width="55.5703125" style="410" customWidth="1"/>
    <col min="11279" max="11279" width="0" style="410" hidden="1" customWidth="1"/>
    <col min="11280" max="11280" width="5.7109375" style="410" customWidth="1"/>
    <col min="11281" max="11281" width="14.42578125" style="410" customWidth="1"/>
    <col min="11282" max="11282" width="13.42578125" style="410" customWidth="1"/>
    <col min="11283" max="11284" width="11.140625" style="410" customWidth="1"/>
    <col min="11285" max="11286" width="0" style="410" hidden="1" customWidth="1"/>
    <col min="11287" max="11287" width="15" style="410" customWidth="1"/>
    <col min="11288" max="11289" width="0" style="410" hidden="1" customWidth="1"/>
    <col min="11290" max="11519" width="9.140625" style="410"/>
    <col min="11520" max="11520" width="0" style="410" hidden="1" customWidth="1"/>
    <col min="11521" max="11521" width="81.7109375" style="410" customWidth="1"/>
    <col min="11522" max="11523" width="0" style="410" hidden="1" customWidth="1"/>
    <col min="11524" max="11525" width="19.140625" style="410" customWidth="1"/>
    <col min="11526" max="11529" width="19" style="410" customWidth="1"/>
    <col min="11530" max="11532" width="0" style="410" hidden="1" customWidth="1"/>
    <col min="11533" max="11533" width="5.7109375" style="410" customWidth="1"/>
    <col min="11534" max="11534" width="55.5703125" style="410" customWidth="1"/>
    <col min="11535" max="11535" width="0" style="410" hidden="1" customWidth="1"/>
    <col min="11536" max="11536" width="5.7109375" style="410" customWidth="1"/>
    <col min="11537" max="11537" width="14.42578125" style="410" customWidth="1"/>
    <col min="11538" max="11538" width="13.42578125" style="410" customWidth="1"/>
    <col min="11539" max="11540" width="11.140625" style="410" customWidth="1"/>
    <col min="11541" max="11542" width="0" style="410" hidden="1" customWidth="1"/>
    <col min="11543" max="11543" width="15" style="410" customWidth="1"/>
    <col min="11544" max="11545" width="0" style="410" hidden="1" customWidth="1"/>
    <col min="11546" max="11775" width="9.140625" style="410"/>
    <col min="11776" max="11776" width="0" style="410" hidden="1" customWidth="1"/>
    <col min="11777" max="11777" width="81.7109375" style="410" customWidth="1"/>
    <col min="11778" max="11779" width="0" style="410" hidden="1" customWidth="1"/>
    <col min="11780" max="11781" width="19.140625" style="410" customWidth="1"/>
    <col min="11782" max="11785" width="19" style="410" customWidth="1"/>
    <col min="11786" max="11788" width="0" style="410" hidden="1" customWidth="1"/>
    <col min="11789" max="11789" width="5.7109375" style="410" customWidth="1"/>
    <col min="11790" max="11790" width="55.5703125" style="410" customWidth="1"/>
    <col min="11791" max="11791" width="0" style="410" hidden="1" customWidth="1"/>
    <col min="11792" max="11792" width="5.7109375" style="410" customWidth="1"/>
    <col min="11793" max="11793" width="14.42578125" style="410" customWidth="1"/>
    <col min="11794" max="11794" width="13.42578125" style="410" customWidth="1"/>
    <col min="11795" max="11796" width="11.140625" style="410" customWidth="1"/>
    <col min="11797" max="11798" width="0" style="410" hidden="1" customWidth="1"/>
    <col min="11799" max="11799" width="15" style="410" customWidth="1"/>
    <col min="11800" max="11801" width="0" style="410" hidden="1" customWidth="1"/>
    <col min="11802" max="12031" width="9.140625" style="410"/>
    <col min="12032" max="12032" width="0" style="410" hidden="1" customWidth="1"/>
    <col min="12033" max="12033" width="81.7109375" style="410" customWidth="1"/>
    <col min="12034" max="12035" width="0" style="410" hidden="1" customWidth="1"/>
    <col min="12036" max="12037" width="19.140625" style="410" customWidth="1"/>
    <col min="12038" max="12041" width="19" style="410" customWidth="1"/>
    <col min="12042" max="12044" width="0" style="410" hidden="1" customWidth="1"/>
    <col min="12045" max="12045" width="5.7109375" style="410" customWidth="1"/>
    <col min="12046" max="12046" width="55.5703125" style="410" customWidth="1"/>
    <col min="12047" max="12047" width="0" style="410" hidden="1" customWidth="1"/>
    <col min="12048" max="12048" width="5.7109375" style="410" customWidth="1"/>
    <col min="12049" max="12049" width="14.42578125" style="410" customWidth="1"/>
    <col min="12050" max="12050" width="13.42578125" style="410" customWidth="1"/>
    <col min="12051" max="12052" width="11.140625" style="410" customWidth="1"/>
    <col min="12053" max="12054" width="0" style="410" hidden="1" customWidth="1"/>
    <col min="12055" max="12055" width="15" style="410" customWidth="1"/>
    <col min="12056" max="12057" width="0" style="410" hidden="1" customWidth="1"/>
    <col min="12058" max="12287" width="9.140625" style="410"/>
    <col min="12288" max="12288" width="0" style="410" hidden="1" customWidth="1"/>
    <col min="12289" max="12289" width="81.7109375" style="410" customWidth="1"/>
    <col min="12290" max="12291" width="0" style="410" hidden="1" customWidth="1"/>
    <col min="12292" max="12293" width="19.140625" style="410" customWidth="1"/>
    <col min="12294" max="12297" width="19" style="410" customWidth="1"/>
    <col min="12298" max="12300" width="0" style="410" hidden="1" customWidth="1"/>
    <col min="12301" max="12301" width="5.7109375" style="410" customWidth="1"/>
    <col min="12302" max="12302" width="55.5703125" style="410" customWidth="1"/>
    <col min="12303" max="12303" width="0" style="410" hidden="1" customWidth="1"/>
    <col min="12304" max="12304" width="5.7109375" style="410" customWidth="1"/>
    <col min="12305" max="12305" width="14.42578125" style="410" customWidth="1"/>
    <col min="12306" max="12306" width="13.42578125" style="410" customWidth="1"/>
    <col min="12307" max="12308" width="11.140625" style="410" customWidth="1"/>
    <col min="12309" max="12310" width="0" style="410" hidden="1" customWidth="1"/>
    <col min="12311" max="12311" width="15" style="410" customWidth="1"/>
    <col min="12312" max="12313" width="0" style="410" hidden="1" customWidth="1"/>
    <col min="12314" max="12543" width="9.140625" style="410"/>
    <col min="12544" max="12544" width="0" style="410" hidden="1" customWidth="1"/>
    <col min="12545" max="12545" width="81.7109375" style="410" customWidth="1"/>
    <col min="12546" max="12547" width="0" style="410" hidden="1" customWidth="1"/>
    <col min="12548" max="12549" width="19.140625" style="410" customWidth="1"/>
    <col min="12550" max="12553" width="19" style="410" customWidth="1"/>
    <col min="12554" max="12556" width="0" style="410" hidden="1" customWidth="1"/>
    <col min="12557" max="12557" width="5.7109375" style="410" customWidth="1"/>
    <col min="12558" max="12558" width="55.5703125" style="410" customWidth="1"/>
    <col min="12559" max="12559" width="0" style="410" hidden="1" customWidth="1"/>
    <col min="12560" max="12560" width="5.7109375" style="410" customWidth="1"/>
    <col min="12561" max="12561" width="14.42578125" style="410" customWidth="1"/>
    <col min="12562" max="12562" width="13.42578125" style="410" customWidth="1"/>
    <col min="12563" max="12564" width="11.140625" style="410" customWidth="1"/>
    <col min="12565" max="12566" width="0" style="410" hidden="1" customWidth="1"/>
    <col min="12567" max="12567" width="15" style="410" customWidth="1"/>
    <col min="12568" max="12569" width="0" style="410" hidden="1" customWidth="1"/>
    <col min="12570" max="12799" width="9.140625" style="410"/>
    <col min="12800" max="12800" width="0" style="410" hidden="1" customWidth="1"/>
    <col min="12801" max="12801" width="81.7109375" style="410" customWidth="1"/>
    <col min="12802" max="12803" width="0" style="410" hidden="1" customWidth="1"/>
    <col min="12804" max="12805" width="19.140625" style="410" customWidth="1"/>
    <col min="12806" max="12809" width="19" style="410" customWidth="1"/>
    <col min="12810" max="12812" width="0" style="410" hidden="1" customWidth="1"/>
    <col min="12813" max="12813" width="5.7109375" style="410" customWidth="1"/>
    <col min="12814" max="12814" width="55.5703125" style="410" customWidth="1"/>
    <col min="12815" max="12815" width="0" style="410" hidden="1" customWidth="1"/>
    <col min="12816" max="12816" width="5.7109375" style="410" customWidth="1"/>
    <col min="12817" max="12817" width="14.42578125" style="410" customWidth="1"/>
    <col min="12818" max="12818" width="13.42578125" style="410" customWidth="1"/>
    <col min="12819" max="12820" width="11.140625" style="410" customWidth="1"/>
    <col min="12821" max="12822" width="0" style="410" hidden="1" customWidth="1"/>
    <col min="12823" max="12823" width="15" style="410" customWidth="1"/>
    <col min="12824" max="12825" width="0" style="410" hidden="1" customWidth="1"/>
    <col min="12826" max="13055" width="9.140625" style="410"/>
    <col min="13056" max="13056" width="0" style="410" hidden="1" customWidth="1"/>
    <col min="13057" max="13057" width="81.7109375" style="410" customWidth="1"/>
    <col min="13058" max="13059" width="0" style="410" hidden="1" customWidth="1"/>
    <col min="13060" max="13061" width="19.140625" style="410" customWidth="1"/>
    <col min="13062" max="13065" width="19" style="410" customWidth="1"/>
    <col min="13066" max="13068" width="0" style="410" hidden="1" customWidth="1"/>
    <col min="13069" max="13069" width="5.7109375" style="410" customWidth="1"/>
    <col min="13070" max="13070" width="55.5703125" style="410" customWidth="1"/>
    <col min="13071" max="13071" width="0" style="410" hidden="1" customWidth="1"/>
    <col min="13072" max="13072" width="5.7109375" style="410" customWidth="1"/>
    <col min="13073" max="13073" width="14.42578125" style="410" customWidth="1"/>
    <col min="13074" max="13074" width="13.42578125" style="410" customWidth="1"/>
    <col min="13075" max="13076" width="11.140625" style="410" customWidth="1"/>
    <col min="13077" max="13078" width="0" style="410" hidden="1" customWidth="1"/>
    <col min="13079" max="13079" width="15" style="410" customWidth="1"/>
    <col min="13080" max="13081" width="0" style="410" hidden="1" customWidth="1"/>
    <col min="13082" max="13311" width="9.140625" style="410"/>
    <col min="13312" max="13312" width="0" style="410" hidden="1" customWidth="1"/>
    <col min="13313" max="13313" width="81.7109375" style="410" customWidth="1"/>
    <col min="13314" max="13315" width="0" style="410" hidden="1" customWidth="1"/>
    <col min="13316" max="13317" width="19.140625" style="410" customWidth="1"/>
    <col min="13318" max="13321" width="19" style="410" customWidth="1"/>
    <col min="13322" max="13324" width="0" style="410" hidden="1" customWidth="1"/>
    <col min="13325" max="13325" width="5.7109375" style="410" customWidth="1"/>
    <col min="13326" max="13326" width="55.5703125" style="410" customWidth="1"/>
    <col min="13327" max="13327" width="0" style="410" hidden="1" customWidth="1"/>
    <col min="13328" max="13328" width="5.7109375" style="410" customWidth="1"/>
    <col min="13329" max="13329" width="14.42578125" style="410" customWidth="1"/>
    <col min="13330" max="13330" width="13.42578125" style="410" customWidth="1"/>
    <col min="13331" max="13332" width="11.140625" style="410" customWidth="1"/>
    <col min="13333" max="13334" width="0" style="410" hidden="1" customWidth="1"/>
    <col min="13335" max="13335" width="15" style="410" customWidth="1"/>
    <col min="13336" max="13337" width="0" style="410" hidden="1" customWidth="1"/>
    <col min="13338" max="13567" width="9.140625" style="410"/>
    <col min="13568" max="13568" width="0" style="410" hidden="1" customWidth="1"/>
    <col min="13569" max="13569" width="81.7109375" style="410" customWidth="1"/>
    <col min="13570" max="13571" width="0" style="410" hidden="1" customWidth="1"/>
    <col min="13572" max="13573" width="19.140625" style="410" customWidth="1"/>
    <col min="13574" max="13577" width="19" style="410" customWidth="1"/>
    <col min="13578" max="13580" width="0" style="410" hidden="1" customWidth="1"/>
    <col min="13581" max="13581" width="5.7109375" style="410" customWidth="1"/>
    <col min="13582" max="13582" width="55.5703125" style="410" customWidth="1"/>
    <col min="13583" max="13583" width="0" style="410" hidden="1" customWidth="1"/>
    <col min="13584" max="13584" width="5.7109375" style="410" customWidth="1"/>
    <col min="13585" max="13585" width="14.42578125" style="410" customWidth="1"/>
    <col min="13586" max="13586" width="13.42578125" style="410" customWidth="1"/>
    <col min="13587" max="13588" width="11.140625" style="410" customWidth="1"/>
    <col min="13589" max="13590" width="0" style="410" hidden="1" customWidth="1"/>
    <col min="13591" max="13591" width="15" style="410" customWidth="1"/>
    <col min="13592" max="13593" width="0" style="410" hidden="1" customWidth="1"/>
    <col min="13594" max="13823" width="9.140625" style="410"/>
    <col min="13824" max="13824" width="0" style="410" hidden="1" customWidth="1"/>
    <col min="13825" max="13825" width="81.7109375" style="410" customWidth="1"/>
    <col min="13826" max="13827" width="0" style="410" hidden="1" customWidth="1"/>
    <col min="13828" max="13829" width="19.140625" style="410" customWidth="1"/>
    <col min="13830" max="13833" width="19" style="410" customWidth="1"/>
    <col min="13834" max="13836" width="0" style="410" hidden="1" customWidth="1"/>
    <col min="13837" max="13837" width="5.7109375" style="410" customWidth="1"/>
    <col min="13838" max="13838" width="55.5703125" style="410" customWidth="1"/>
    <col min="13839" max="13839" width="0" style="410" hidden="1" customWidth="1"/>
    <col min="13840" max="13840" width="5.7109375" style="410" customWidth="1"/>
    <col min="13841" max="13841" width="14.42578125" style="410" customWidth="1"/>
    <col min="13842" max="13842" width="13.42578125" style="410" customWidth="1"/>
    <col min="13843" max="13844" width="11.140625" style="410" customWidth="1"/>
    <col min="13845" max="13846" width="0" style="410" hidden="1" customWidth="1"/>
    <col min="13847" max="13847" width="15" style="410" customWidth="1"/>
    <col min="13848" max="13849" width="0" style="410" hidden="1" customWidth="1"/>
    <col min="13850" max="14079" width="9.140625" style="410"/>
    <col min="14080" max="14080" width="0" style="410" hidden="1" customWidth="1"/>
    <col min="14081" max="14081" width="81.7109375" style="410" customWidth="1"/>
    <col min="14082" max="14083" width="0" style="410" hidden="1" customWidth="1"/>
    <col min="14084" max="14085" width="19.140625" style="410" customWidth="1"/>
    <col min="14086" max="14089" width="19" style="410" customWidth="1"/>
    <col min="14090" max="14092" width="0" style="410" hidden="1" customWidth="1"/>
    <col min="14093" max="14093" width="5.7109375" style="410" customWidth="1"/>
    <col min="14094" max="14094" width="55.5703125" style="410" customWidth="1"/>
    <col min="14095" max="14095" width="0" style="410" hidden="1" customWidth="1"/>
    <col min="14096" max="14096" width="5.7109375" style="410" customWidth="1"/>
    <col min="14097" max="14097" width="14.42578125" style="410" customWidth="1"/>
    <col min="14098" max="14098" width="13.42578125" style="410" customWidth="1"/>
    <col min="14099" max="14100" width="11.140625" style="410" customWidth="1"/>
    <col min="14101" max="14102" width="0" style="410" hidden="1" customWidth="1"/>
    <col min="14103" max="14103" width="15" style="410" customWidth="1"/>
    <col min="14104" max="14105" width="0" style="410" hidden="1" customWidth="1"/>
    <col min="14106" max="14335" width="9.140625" style="410"/>
    <col min="14336" max="14336" width="0" style="410" hidden="1" customWidth="1"/>
    <col min="14337" max="14337" width="81.7109375" style="410" customWidth="1"/>
    <col min="14338" max="14339" width="0" style="410" hidden="1" customWidth="1"/>
    <col min="14340" max="14341" width="19.140625" style="410" customWidth="1"/>
    <col min="14342" max="14345" width="19" style="410" customWidth="1"/>
    <col min="14346" max="14348" width="0" style="410" hidden="1" customWidth="1"/>
    <col min="14349" max="14349" width="5.7109375" style="410" customWidth="1"/>
    <col min="14350" max="14350" width="55.5703125" style="410" customWidth="1"/>
    <col min="14351" max="14351" width="0" style="410" hidden="1" customWidth="1"/>
    <col min="14352" max="14352" width="5.7109375" style="410" customWidth="1"/>
    <col min="14353" max="14353" width="14.42578125" style="410" customWidth="1"/>
    <col min="14354" max="14354" width="13.42578125" style="410" customWidth="1"/>
    <col min="14355" max="14356" width="11.140625" style="410" customWidth="1"/>
    <col min="14357" max="14358" width="0" style="410" hidden="1" customWidth="1"/>
    <col min="14359" max="14359" width="15" style="410" customWidth="1"/>
    <col min="14360" max="14361" width="0" style="410" hidden="1" customWidth="1"/>
    <col min="14362" max="14591" width="9.140625" style="410"/>
    <col min="14592" max="14592" width="0" style="410" hidden="1" customWidth="1"/>
    <col min="14593" max="14593" width="81.7109375" style="410" customWidth="1"/>
    <col min="14594" max="14595" width="0" style="410" hidden="1" customWidth="1"/>
    <col min="14596" max="14597" width="19.140625" style="410" customWidth="1"/>
    <col min="14598" max="14601" width="19" style="410" customWidth="1"/>
    <col min="14602" max="14604" width="0" style="410" hidden="1" customWidth="1"/>
    <col min="14605" max="14605" width="5.7109375" style="410" customWidth="1"/>
    <col min="14606" max="14606" width="55.5703125" style="410" customWidth="1"/>
    <col min="14607" max="14607" width="0" style="410" hidden="1" customWidth="1"/>
    <col min="14608" max="14608" width="5.7109375" style="410" customWidth="1"/>
    <col min="14609" max="14609" width="14.42578125" style="410" customWidth="1"/>
    <col min="14610" max="14610" width="13.42578125" style="410" customWidth="1"/>
    <col min="14611" max="14612" width="11.140625" style="410" customWidth="1"/>
    <col min="14613" max="14614" width="0" style="410" hidden="1" customWidth="1"/>
    <col min="14615" max="14615" width="15" style="410" customWidth="1"/>
    <col min="14616" max="14617" width="0" style="410" hidden="1" customWidth="1"/>
    <col min="14618" max="14847" width="9.140625" style="410"/>
    <col min="14848" max="14848" width="0" style="410" hidden="1" customWidth="1"/>
    <col min="14849" max="14849" width="81.7109375" style="410" customWidth="1"/>
    <col min="14850" max="14851" width="0" style="410" hidden="1" customWidth="1"/>
    <col min="14852" max="14853" width="19.140625" style="410" customWidth="1"/>
    <col min="14854" max="14857" width="19" style="410" customWidth="1"/>
    <col min="14858" max="14860" width="0" style="410" hidden="1" customWidth="1"/>
    <col min="14861" max="14861" width="5.7109375" style="410" customWidth="1"/>
    <col min="14862" max="14862" width="55.5703125" style="410" customWidth="1"/>
    <col min="14863" max="14863" width="0" style="410" hidden="1" customWidth="1"/>
    <col min="14864" max="14864" width="5.7109375" style="410" customWidth="1"/>
    <col min="14865" max="14865" width="14.42578125" style="410" customWidth="1"/>
    <col min="14866" max="14866" width="13.42578125" style="410" customWidth="1"/>
    <col min="14867" max="14868" width="11.140625" style="410" customWidth="1"/>
    <col min="14869" max="14870" width="0" style="410" hidden="1" customWidth="1"/>
    <col min="14871" max="14871" width="15" style="410" customWidth="1"/>
    <col min="14872" max="14873" width="0" style="410" hidden="1" customWidth="1"/>
    <col min="14874" max="15103" width="9.140625" style="410"/>
    <col min="15104" max="15104" width="0" style="410" hidden="1" customWidth="1"/>
    <col min="15105" max="15105" width="81.7109375" style="410" customWidth="1"/>
    <col min="15106" max="15107" width="0" style="410" hidden="1" customWidth="1"/>
    <col min="15108" max="15109" width="19.140625" style="410" customWidth="1"/>
    <col min="15110" max="15113" width="19" style="410" customWidth="1"/>
    <col min="15114" max="15116" width="0" style="410" hidden="1" customWidth="1"/>
    <col min="15117" max="15117" width="5.7109375" style="410" customWidth="1"/>
    <col min="15118" max="15118" width="55.5703125" style="410" customWidth="1"/>
    <col min="15119" max="15119" width="0" style="410" hidden="1" customWidth="1"/>
    <col min="15120" max="15120" width="5.7109375" style="410" customWidth="1"/>
    <col min="15121" max="15121" width="14.42578125" style="410" customWidth="1"/>
    <col min="15122" max="15122" width="13.42578125" style="410" customWidth="1"/>
    <col min="15123" max="15124" width="11.140625" style="410" customWidth="1"/>
    <col min="15125" max="15126" width="0" style="410" hidden="1" customWidth="1"/>
    <col min="15127" max="15127" width="15" style="410" customWidth="1"/>
    <col min="15128" max="15129" width="0" style="410" hidden="1" customWidth="1"/>
    <col min="15130" max="15359" width="9.140625" style="410"/>
    <col min="15360" max="15360" width="0" style="410" hidden="1" customWidth="1"/>
    <col min="15361" max="15361" width="81.7109375" style="410" customWidth="1"/>
    <col min="15362" max="15363" width="0" style="410" hidden="1" customWidth="1"/>
    <col min="15364" max="15365" width="19.140625" style="410" customWidth="1"/>
    <col min="15366" max="15369" width="19" style="410" customWidth="1"/>
    <col min="15370" max="15372" width="0" style="410" hidden="1" customWidth="1"/>
    <col min="15373" max="15373" width="5.7109375" style="410" customWidth="1"/>
    <col min="15374" max="15374" width="55.5703125" style="410" customWidth="1"/>
    <col min="15375" max="15375" width="0" style="410" hidden="1" customWidth="1"/>
    <col min="15376" max="15376" width="5.7109375" style="410" customWidth="1"/>
    <col min="15377" max="15377" width="14.42578125" style="410" customWidth="1"/>
    <col min="15378" max="15378" width="13.42578125" style="410" customWidth="1"/>
    <col min="15379" max="15380" width="11.140625" style="410" customWidth="1"/>
    <col min="15381" max="15382" width="0" style="410" hidden="1" customWidth="1"/>
    <col min="15383" max="15383" width="15" style="410" customWidth="1"/>
    <col min="15384" max="15385" width="0" style="410" hidden="1" customWidth="1"/>
    <col min="15386" max="15615" width="9.140625" style="410"/>
    <col min="15616" max="15616" width="0" style="410" hidden="1" customWidth="1"/>
    <col min="15617" max="15617" width="81.7109375" style="410" customWidth="1"/>
    <col min="15618" max="15619" width="0" style="410" hidden="1" customWidth="1"/>
    <col min="15620" max="15621" width="19.140625" style="410" customWidth="1"/>
    <col min="15622" max="15625" width="19" style="410" customWidth="1"/>
    <col min="15626" max="15628" width="0" style="410" hidden="1" customWidth="1"/>
    <col min="15629" max="15629" width="5.7109375" style="410" customWidth="1"/>
    <col min="15630" max="15630" width="55.5703125" style="410" customWidth="1"/>
    <col min="15631" max="15631" width="0" style="410" hidden="1" customWidth="1"/>
    <col min="15632" max="15632" width="5.7109375" style="410" customWidth="1"/>
    <col min="15633" max="15633" width="14.42578125" style="410" customWidth="1"/>
    <col min="15634" max="15634" width="13.42578125" style="410" customWidth="1"/>
    <col min="15635" max="15636" width="11.140625" style="410" customWidth="1"/>
    <col min="15637" max="15638" width="0" style="410" hidden="1" customWidth="1"/>
    <col min="15639" max="15639" width="15" style="410" customWidth="1"/>
    <col min="15640" max="15641" width="0" style="410" hidden="1" customWidth="1"/>
    <col min="15642" max="15871" width="9.140625" style="410"/>
    <col min="15872" max="15872" width="0" style="410" hidden="1" customWidth="1"/>
    <col min="15873" max="15873" width="81.7109375" style="410" customWidth="1"/>
    <col min="15874" max="15875" width="0" style="410" hidden="1" customWidth="1"/>
    <col min="15876" max="15877" width="19.140625" style="410" customWidth="1"/>
    <col min="15878" max="15881" width="19" style="410" customWidth="1"/>
    <col min="15882" max="15884" width="0" style="410" hidden="1" customWidth="1"/>
    <col min="15885" max="15885" width="5.7109375" style="410" customWidth="1"/>
    <col min="15886" max="15886" width="55.5703125" style="410" customWidth="1"/>
    <col min="15887" max="15887" width="0" style="410" hidden="1" customWidth="1"/>
    <col min="15888" max="15888" width="5.7109375" style="410" customWidth="1"/>
    <col min="15889" max="15889" width="14.42578125" style="410" customWidth="1"/>
    <col min="15890" max="15890" width="13.42578125" style="410" customWidth="1"/>
    <col min="15891" max="15892" width="11.140625" style="410" customWidth="1"/>
    <col min="15893" max="15894" width="0" style="410" hidden="1" customWidth="1"/>
    <col min="15895" max="15895" width="15" style="410" customWidth="1"/>
    <col min="15896" max="15897" width="0" style="410" hidden="1" customWidth="1"/>
    <col min="15898" max="16127" width="9.140625" style="410"/>
    <col min="16128" max="16128" width="0" style="410" hidden="1" customWidth="1"/>
    <col min="16129" max="16129" width="81.7109375" style="410" customWidth="1"/>
    <col min="16130" max="16131" width="0" style="410" hidden="1" customWidth="1"/>
    <col min="16132" max="16133" width="19.140625" style="410" customWidth="1"/>
    <col min="16134" max="16137" width="19" style="410" customWidth="1"/>
    <col min="16138" max="16140" width="0" style="410" hidden="1" customWidth="1"/>
    <col min="16141" max="16141" width="5.7109375" style="410" customWidth="1"/>
    <col min="16142" max="16142" width="55.5703125" style="410" customWidth="1"/>
    <col min="16143" max="16143" width="0" style="410" hidden="1" customWidth="1"/>
    <col min="16144" max="16144" width="5.7109375" style="410" customWidth="1"/>
    <col min="16145" max="16145" width="14.42578125" style="410" customWidth="1"/>
    <col min="16146" max="16146" width="13.42578125" style="410" customWidth="1"/>
    <col min="16147" max="16148" width="11.140625" style="410" customWidth="1"/>
    <col min="16149" max="16150" width="0" style="410" hidden="1" customWidth="1"/>
    <col min="16151" max="16151" width="15" style="410" customWidth="1"/>
    <col min="16152" max="16153" width="0" style="410" hidden="1" customWidth="1"/>
    <col min="16154" max="16384" width="9.140625" style="410"/>
  </cols>
  <sheetData>
    <row r="1" spans="1:25" ht="18.75" hidden="1">
      <c r="B1" s="321"/>
      <c r="C1" s="321"/>
      <c r="D1" s="321"/>
      <c r="E1" s="322"/>
      <c r="F1" s="328"/>
      <c r="G1" s="328"/>
      <c r="H1" s="328"/>
      <c r="I1" s="322"/>
      <c r="J1" s="322"/>
      <c r="N1" s="324"/>
      <c r="P1" s="324"/>
    </row>
    <row r="2" spans="1:25" ht="15.75" hidden="1">
      <c r="B2" s="321"/>
      <c r="C2" s="321"/>
      <c r="D2" s="321"/>
      <c r="E2" s="322"/>
      <c r="F2" s="323"/>
      <c r="G2" s="323"/>
      <c r="H2" s="323"/>
      <c r="I2" s="322"/>
      <c r="J2" s="322"/>
      <c r="N2" s="324"/>
      <c r="P2" s="324"/>
    </row>
    <row r="3" spans="1:25" ht="21.75" hidden="1" customHeight="1">
      <c r="B3" s="321"/>
      <c r="C3" s="321"/>
      <c r="D3" s="321"/>
      <c r="E3" s="322"/>
      <c r="F3" s="323"/>
      <c r="G3" s="323"/>
      <c r="H3" s="323"/>
      <c r="I3" s="322"/>
      <c r="J3" s="322"/>
      <c r="N3" s="324"/>
      <c r="P3" s="324"/>
    </row>
    <row r="4" spans="1:25" ht="15.75" hidden="1">
      <c r="B4" s="321"/>
      <c r="C4" s="321"/>
      <c r="D4" s="321"/>
      <c r="E4" s="322"/>
      <c r="F4" s="323"/>
      <c r="G4" s="323"/>
      <c r="H4" s="323"/>
      <c r="I4" s="322"/>
      <c r="J4" s="322"/>
      <c r="N4" s="324"/>
      <c r="P4" s="324"/>
    </row>
    <row r="5" spans="1:25" ht="18" hidden="1" customHeight="1">
      <c r="B5" s="321"/>
      <c r="C5" s="321"/>
      <c r="D5" s="321"/>
      <c r="E5" s="322"/>
      <c r="F5" s="323"/>
      <c r="G5" s="323"/>
      <c r="H5" s="323"/>
      <c r="I5" s="322"/>
      <c r="J5" s="322"/>
      <c r="N5" s="324"/>
      <c r="P5" s="324"/>
    </row>
    <row r="6" spans="1:25" ht="15.75">
      <c r="B6" s="2"/>
      <c r="C6" s="2"/>
      <c r="D6" s="2"/>
      <c r="E6" s="18"/>
      <c r="F6" s="3"/>
      <c r="G6" s="3"/>
      <c r="H6" s="3"/>
      <c r="I6" s="18"/>
      <c r="J6" s="18"/>
      <c r="N6" s="324"/>
      <c r="P6" s="324"/>
    </row>
    <row r="7" spans="1:25" ht="9" hidden="1" customHeight="1">
      <c r="B7" s="4"/>
      <c r="C7" s="4"/>
      <c r="D7" s="4"/>
      <c r="E7" s="18"/>
      <c r="F7" s="18"/>
      <c r="G7" s="18"/>
      <c r="H7" s="18"/>
      <c r="I7" s="18"/>
      <c r="J7" s="18"/>
      <c r="N7" s="324"/>
      <c r="O7" s="324"/>
      <c r="P7" s="324"/>
    </row>
    <row r="8" spans="1:25" ht="22.5" customHeight="1" thickBot="1">
      <c r="B8" s="5" t="str">
        <f>VLOOKUP(E15,SMETKA,3,FALSE)</f>
        <v>ОТЧЕТ ЗА КАСОВОТО ИЗПЪЛНЕНИЕ НА СМЕТКИТЕ ЗА СРЕДСТВАТА ОТ ЕВРОПЕЙСКИЯ СЪЮЗ - ДЕС</v>
      </c>
      <c r="C8" s="6"/>
      <c r="D8" s="6"/>
      <c r="E8" s="7"/>
      <c r="F8" s="7"/>
      <c r="G8" s="7"/>
      <c r="H8" s="7"/>
      <c r="I8" s="7"/>
      <c r="J8" s="8"/>
      <c r="K8" s="333"/>
      <c r="L8" s="333"/>
      <c r="M8" s="333"/>
      <c r="N8" s="324"/>
      <c r="O8" s="324"/>
      <c r="P8" s="324"/>
    </row>
    <row r="9" spans="1:25" ht="12" customHeight="1" thickTop="1">
      <c r="B9" s="4"/>
      <c r="C9" s="4"/>
      <c r="D9" s="4"/>
      <c r="E9" s="9"/>
      <c r="F9" s="9"/>
      <c r="G9" s="9"/>
      <c r="H9" s="9"/>
      <c r="I9" s="9"/>
      <c r="J9" s="9"/>
      <c r="K9" s="304"/>
      <c r="L9" s="304"/>
      <c r="M9" s="304"/>
      <c r="N9" s="324"/>
      <c r="O9" s="324"/>
      <c r="P9" s="324"/>
    </row>
    <row r="10" spans="1:25" ht="18.75">
      <c r="B10" s="10"/>
      <c r="C10" s="10"/>
      <c r="D10" s="10"/>
      <c r="E10" s="18"/>
      <c r="F10" s="25"/>
      <c r="G10" s="25"/>
      <c r="H10" s="25"/>
      <c r="I10" s="18"/>
      <c r="J10" s="18"/>
      <c r="N10" s="324"/>
      <c r="P10" s="324"/>
    </row>
    <row r="11" spans="1:25" ht="23.25" customHeight="1">
      <c r="B11" s="11" t="str">
        <f>+[4]OTCHET!B9</f>
        <v>АГРАРЕН УНИВЕРСИТЕТ ПЛОВДИВ</v>
      </c>
      <c r="C11" s="11"/>
      <c r="D11" s="11"/>
      <c r="E11" s="12" t="s">
        <v>0</v>
      </c>
      <c r="F11" s="34">
        <f>[4]OTCHET!F9</f>
        <v>45900</v>
      </c>
      <c r="G11" s="35" t="s">
        <v>1</v>
      </c>
      <c r="H11" s="36">
        <f>+[4]OTCHET!H9</f>
        <v>455464</v>
      </c>
      <c r="I11" s="483">
        <f>+[4]OTCHET!I9</f>
        <v>0</v>
      </c>
      <c r="J11" s="484"/>
      <c r="K11" s="334"/>
      <c r="L11" s="334"/>
      <c r="N11" s="324"/>
      <c r="P11" s="324"/>
      <c r="Q11" s="412"/>
      <c r="R11" s="412"/>
      <c r="S11" s="412"/>
      <c r="T11" s="412"/>
    </row>
    <row r="12" spans="1:25" ht="23.25" customHeight="1">
      <c r="B12" s="26" t="s">
        <v>2</v>
      </c>
      <c r="C12" s="13"/>
      <c r="D12" s="10"/>
      <c r="E12" s="18"/>
      <c r="F12" s="14"/>
      <c r="G12" s="18"/>
      <c r="H12" s="32"/>
      <c r="I12" s="485" t="s">
        <v>3</v>
      </c>
      <c r="J12" s="485"/>
      <c r="N12" s="324"/>
      <c r="P12" s="324"/>
      <c r="Q12" s="412"/>
      <c r="R12" s="412"/>
      <c r="S12" s="412"/>
      <c r="T12" s="412"/>
    </row>
    <row r="13" spans="1:25" ht="23.25" customHeight="1">
      <c r="B13" s="15" t="str">
        <f>+[4]OTCHET!B12</f>
        <v>Аграрен университет - Пловдив</v>
      </c>
      <c r="C13" s="13"/>
      <c r="D13" s="13"/>
      <c r="E13" s="16" t="str">
        <f>+[4]OTCHET!E12</f>
        <v>код по ЕБК:</v>
      </c>
      <c r="F13" s="38" t="str">
        <f>+[4]OTCHET!F12</f>
        <v>1722</v>
      </c>
      <c r="G13" s="18"/>
      <c r="H13" s="32"/>
      <c r="I13" s="486"/>
      <c r="J13" s="486"/>
      <c r="N13" s="324"/>
      <c r="P13" s="324"/>
      <c r="Q13" s="412"/>
      <c r="R13" s="412"/>
      <c r="S13" s="412"/>
      <c r="T13" s="412"/>
    </row>
    <row r="14" spans="1:25" ht="23.25" customHeight="1">
      <c r="B14" s="27" t="s">
        <v>4</v>
      </c>
      <c r="C14" s="17"/>
      <c r="D14" s="17"/>
      <c r="E14" s="17"/>
      <c r="F14" s="17"/>
      <c r="G14" s="17"/>
      <c r="H14" s="32"/>
      <c r="I14" s="486"/>
      <c r="J14" s="486"/>
      <c r="N14" s="324"/>
      <c r="P14" s="324"/>
      <c r="Q14" s="412"/>
      <c r="R14" s="412"/>
      <c r="S14" s="412"/>
      <c r="T14" s="412"/>
    </row>
    <row r="15" spans="1:25" ht="21.75" customHeight="1" thickBot="1">
      <c r="B15" s="1" t="s">
        <v>5</v>
      </c>
      <c r="C15" s="53"/>
      <c r="D15" s="53"/>
      <c r="E15" s="52">
        <f>+[4]OTCHET!E15</f>
        <v>96</v>
      </c>
      <c r="F15" s="33" t="str">
        <f>[4]OTCHET!F15</f>
        <v>СЕС - ДЕС</v>
      </c>
      <c r="G15" s="17"/>
      <c r="H15" s="54"/>
      <c r="I15" s="54"/>
      <c r="J15" s="55"/>
      <c r="K15" s="336"/>
      <c r="L15" s="336"/>
      <c r="M15" s="337"/>
      <c r="N15" s="413"/>
      <c r="O15" s="338"/>
      <c r="P15" s="324"/>
      <c r="Q15" s="412"/>
      <c r="R15" s="412"/>
      <c r="S15" s="412"/>
      <c r="T15" s="412"/>
      <c r="U15" s="412"/>
      <c r="V15" s="412"/>
      <c r="X15" s="412"/>
      <c r="Y15" s="412"/>
    </row>
    <row r="16" spans="1:25" ht="16.5" thickBot="1">
      <c r="A16" s="414"/>
      <c r="B16" s="56"/>
      <c r="C16" s="56"/>
      <c r="D16" s="56"/>
      <c r="E16" s="57"/>
      <c r="F16" s="57"/>
      <c r="G16" s="57"/>
      <c r="H16" s="57"/>
      <c r="I16" s="57"/>
      <c r="J16" s="58" t="s">
        <v>6</v>
      </c>
      <c r="K16" s="415"/>
      <c r="L16" s="415"/>
      <c r="M16" s="416"/>
      <c r="N16" s="417"/>
      <c r="O16" s="418"/>
      <c r="P16" s="324"/>
      <c r="Q16" s="412"/>
      <c r="R16" s="412"/>
      <c r="S16" s="412"/>
      <c r="T16" s="412"/>
      <c r="U16" s="412"/>
      <c r="V16" s="412"/>
      <c r="X16" s="412"/>
      <c r="Y16" s="412"/>
    </row>
    <row r="17" spans="1:25" ht="22.5" customHeight="1">
      <c r="A17" s="414"/>
      <c r="B17" s="59"/>
      <c r="C17" s="60" t="s">
        <v>7</v>
      </c>
      <c r="D17" s="60"/>
      <c r="E17" s="481" t="s">
        <v>173</v>
      </c>
      <c r="F17" s="487" t="s">
        <v>174</v>
      </c>
      <c r="G17" s="61" t="s">
        <v>8</v>
      </c>
      <c r="H17" s="28"/>
      <c r="I17" s="62"/>
      <c r="J17" s="29"/>
      <c r="K17" s="344"/>
      <c r="L17" s="344"/>
      <c r="M17" s="344"/>
      <c r="N17" s="419"/>
      <c r="O17" s="346"/>
      <c r="P17" s="324"/>
      <c r="Q17" s="412"/>
      <c r="R17" s="412"/>
      <c r="S17" s="412"/>
      <c r="T17" s="412"/>
      <c r="U17" s="412"/>
      <c r="V17" s="412"/>
      <c r="W17" s="412"/>
      <c r="X17" s="412"/>
      <c r="Y17" s="412"/>
    </row>
    <row r="18" spans="1:25" ht="47.25" customHeight="1">
      <c r="A18" s="414"/>
      <c r="B18" s="63" t="s">
        <v>9</v>
      </c>
      <c r="C18" s="64"/>
      <c r="D18" s="64"/>
      <c r="E18" s="482"/>
      <c r="F18" s="488"/>
      <c r="G18" s="65" t="s">
        <v>10</v>
      </c>
      <c r="H18" s="66" t="s">
        <v>11</v>
      </c>
      <c r="I18" s="66" t="s">
        <v>12</v>
      </c>
      <c r="J18" s="67" t="s">
        <v>13</v>
      </c>
      <c r="K18" s="347" t="s">
        <v>161</v>
      </c>
      <c r="L18" s="347" t="s">
        <v>161</v>
      </c>
      <c r="M18" s="347"/>
      <c r="N18" s="420"/>
      <c r="O18" s="346"/>
      <c r="P18" s="418"/>
      <c r="Q18" s="412"/>
      <c r="R18" s="412"/>
      <c r="S18" s="412"/>
      <c r="T18" s="412"/>
      <c r="U18" s="412"/>
      <c r="V18" s="412"/>
      <c r="W18" s="412"/>
      <c r="X18" s="412"/>
      <c r="Y18" s="412"/>
    </row>
    <row r="19" spans="1:25" ht="15.75" hidden="1" customHeight="1">
      <c r="A19" s="414"/>
      <c r="B19" s="68"/>
      <c r="C19" s="68"/>
      <c r="D19" s="68"/>
      <c r="E19" s="69"/>
      <c r="F19" s="69"/>
      <c r="G19" s="70"/>
      <c r="H19" s="71"/>
      <c r="I19" s="71"/>
      <c r="J19" s="72"/>
      <c r="K19" s="349"/>
      <c r="L19" s="349"/>
      <c r="M19" s="349"/>
      <c r="N19" s="420"/>
      <c r="O19" s="346"/>
      <c r="P19" s="418"/>
      <c r="Q19" s="412"/>
      <c r="R19" s="412"/>
      <c r="S19" s="412"/>
      <c r="T19" s="412"/>
      <c r="U19" s="412"/>
      <c r="V19" s="412"/>
      <c r="W19" s="412"/>
      <c r="X19" s="412"/>
      <c r="Y19" s="412"/>
    </row>
    <row r="20" spans="1:25" ht="16.5" thickBot="1">
      <c r="A20" s="414"/>
      <c r="B20" s="73" t="s">
        <v>14</v>
      </c>
      <c r="C20" s="74"/>
      <c r="D20" s="74"/>
      <c r="E20" s="75" t="s">
        <v>15</v>
      </c>
      <c r="F20" s="75" t="s">
        <v>16</v>
      </c>
      <c r="G20" s="76" t="s">
        <v>17</v>
      </c>
      <c r="H20" s="77" t="s">
        <v>18</v>
      </c>
      <c r="I20" s="77" t="s">
        <v>19</v>
      </c>
      <c r="J20" s="78" t="s">
        <v>20</v>
      </c>
      <c r="K20" s="350" t="s">
        <v>162</v>
      </c>
      <c r="L20" s="350" t="s">
        <v>163</v>
      </c>
      <c r="M20" s="350" t="s">
        <v>163</v>
      </c>
      <c r="N20" s="421"/>
      <c r="O20" s="338"/>
      <c r="P20" s="418"/>
      <c r="Q20" s="412"/>
      <c r="R20" s="412"/>
      <c r="S20" s="412"/>
      <c r="T20" s="412"/>
      <c r="U20" s="412"/>
      <c r="V20" s="412"/>
      <c r="W20" s="412"/>
      <c r="X20" s="412"/>
      <c r="Y20" s="412"/>
    </row>
    <row r="21" spans="1:25" ht="15.75">
      <c r="A21" s="414"/>
      <c r="B21" s="79"/>
      <c r="C21" s="79"/>
      <c r="D21" s="79"/>
      <c r="E21" s="80"/>
      <c r="F21" s="80"/>
      <c r="G21" s="81"/>
      <c r="H21" s="82"/>
      <c r="I21" s="82"/>
      <c r="J21" s="83"/>
      <c r="K21" s="352"/>
      <c r="L21" s="352"/>
      <c r="M21" s="352"/>
      <c r="N21" s="422"/>
      <c r="O21" s="354"/>
      <c r="P21" s="418"/>
      <c r="Q21" s="412"/>
      <c r="R21" s="412"/>
      <c r="S21" s="412"/>
      <c r="T21" s="412"/>
      <c r="U21" s="412"/>
      <c r="V21" s="412"/>
      <c r="W21" s="412"/>
      <c r="X21" s="412"/>
      <c r="Y21" s="412"/>
    </row>
    <row r="22" spans="1:25" ht="19.5" thickBot="1">
      <c r="A22" s="414">
        <v>10</v>
      </c>
      <c r="B22" s="84" t="s">
        <v>21</v>
      </c>
      <c r="C22" s="85" t="s">
        <v>22</v>
      </c>
      <c r="D22" s="86"/>
      <c r="E22" s="87">
        <f t="shared" ref="E22:J22" si="0">+E23+E25+E36+E37</f>
        <v>0</v>
      </c>
      <c r="F22" s="87">
        <f t="shared" si="0"/>
        <v>3038679</v>
      </c>
      <c r="G22" s="88">
        <f t="shared" si="0"/>
        <v>0</v>
      </c>
      <c r="H22" s="89">
        <f t="shared" si="0"/>
        <v>0</v>
      </c>
      <c r="I22" s="89">
        <f t="shared" si="0"/>
        <v>0</v>
      </c>
      <c r="J22" s="90">
        <f t="shared" si="0"/>
        <v>3038679</v>
      </c>
      <c r="K22" s="355">
        <f>+K23+K25+K35+K36+K37</f>
        <v>0</v>
      </c>
      <c r="L22" s="355">
        <f>+L23+L25+L35+L36+L37</f>
        <v>0</v>
      </c>
      <c r="M22" s="355">
        <f>+M23+M25+M35+M36</f>
        <v>0</v>
      </c>
      <c r="N22" s="423"/>
      <c r="O22" s="357"/>
      <c r="P22" s="418"/>
      <c r="Q22" s="412"/>
      <c r="R22" s="412"/>
      <c r="S22" s="412"/>
      <c r="T22" s="412"/>
      <c r="U22" s="412"/>
      <c r="V22" s="412"/>
      <c r="W22" s="412"/>
      <c r="X22" s="412"/>
      <c r="Y22" s="412"/>
    </row>
    <row r="23" spans="1:25" ht="16.5" thickTop="1">
      <c r="A23" s="414">
        <v>15</v>
      </c>
      <c r="B23" s="91" t="s">
        <v>23</v>
      </c>
      <c r="C23" s="91" t="s">
        <v>24</v>
      </c>
      <c r="D23" s="91"/>
      <c r="E23" s="92">
        <f>[4]OTCHET!E22+[4]OTCHET!E28+[4]OTCHET!E33+[4]OTCHET!E39+[4]OTCHET!E47+[4]OTCHET!E52+[4]OTCHET!E58+[4]OTCHET!E61+[4]OTCHET!E64+[4]OTCHET!E65+[4]OTCHET!E72+[4]OTCHET!E73</f>
        <v>0</v>
      </c>
      <c r="F23" s="92">
        <f t="shared" ref="F23:F88" si="1">+G23+H23+I23+J23</f>
        <v>0</v>
      </c>
      <c r="G23" s="93">
        <f>[4]OTCHET!G22+[4]OTCHET!G28+[4]OTCHET!G33+[4]OTCHET!G39+[4]OTCHET!G47+[4]OTCHET!G52+[4]OTCHET!G58+[4]OTCHET!G61+[4]OTCHET!G64+[4]OTCHET!G65+[4]OTCHET!G72+[4]OTCHET!G73</f>
        <v>0</v>
      </c>
      <c r="H23" s="94">
        <f>[4]OTCHET!H22+[4]OTCHET!H28+[4]OTCHET!H33+[4]OTCHET!H39+[4]OTCHET!H47+[4]OTCHET!H52+[4]OTCHET!H58+[4]OTCHET!H61+[4]OTCHET!H64+[4]OTCHET!H65+[4]OTCHET!H72+[4]OTCHET!H73</f>
        <v>0</v>
      </c>
      <c r="I23" s="94">
        <f>[4]OTCHET!I22+[4]OTCHET!I28+[4]OTCHET!I33+[4]OTCHET!I39+[4]OTCHET!I47+[4]OTCHET!I52+[4]OTCHET!I58+[4]OTCHET!I61+[4]OTCHET!I64+[4]OTCHET!I65+[4]OTCHET!I72+[4]OTCHET!I73</f>
        <v>0</v>
      </c>
      <c r="J23" s="95">
        <f>[4]OTCHET!J22+[4]OTCHET!J28+[4]OTCHET!J33+[4]OTCHET!J39+[4]OTCHET!J47+[4]OTCHET!J52+[4]OTCHET!J58+[4]OTCHET!J61+[4]OTCHET!J64+[4]OTCHET!J65+[4]OTCHET!J72+[4]OTCHET!J73</f>
        <v>0</v>
      </c>
      <c r="K23" s="358"/>
      <c r="L23" s="358"/>
      <c r="M23" s="358"/>
      <c r="N23" s="424"/>
      <c r="O23" s="360"/>
      <c r="P23" s="418"/>
      <c r="Q23" s="412"/>
      <c r="R23" s="412"/>
      <c r="S23" s="412"/>
      <c r="T23" s="412"/>
      <c r="U23" s="412"/>
      <c r="V23" s="412"/>
      <c r="W23" s="412"/>
      <c r="X23" s="412"/>
      <c r="Y23" s="412"/>
    </row>
    <row r="24" spans="1:25" ht="16.5" hidden="1" customHeight="1">
      <c r="A24" s="414"/>
      <c r="B24" s="96" t="s">
        <v>25</v>
      </c>
      <c r="C24" s="96" t="s">
        <v>26</v>
      </c>
      <c r="D24" s="96"/>
      <c r="E24" s="97"/>
      <c r="F24" s="97">
        <f t="shared" si="1"/>
        <v>0</v>
      </c>
      <c r="G24" s="98"/>
      <c r="H24" s="99"/>
      <c r="I24" s="99"/>
      <c r="J24" s="100"/>
      <c r="K24" s="361"/>
      <c r="L24" s="361"/>
      <c r="M24" s="361"/>
      <c r="N24" s="424"/>
      <c r="O24" s="360"/>
      <c r="P24" s="418"/>
      <c r="Q24" s="412"/>
      <c r="R24" s="412"/>
      <c r="S24" s="412"/>
      <c r="T24" s="412"/>
      <c r="U24" s="412"/>
      <c r="V24" s="412"/>
      <c r="W24" s="412"/>
      <c r="X24" s="412"/>
      <c r="Y24" s="412"/>
    </row>
    <row r="25" spans="1:25" ht="16.5" thickBot="1">
      <c r="A25" s="414">
        <v>20</v>
      </c>
      <c r="B25" s="101" t="s">
        <v>27</v>
      </c>
      <c r="C25" s="101" t="s">
        <v>28</v>
      </c>
      <c r="D25" s="101"/>
      <c r="E25" s="102">
        <f>+E26+E30+E31+E32+E33</f>
        <v>0</v>
      </c>
      <c r="F25" s="102">
        <f>+F26+F30+F31+F32+F33</f>
        <v>-5877</v>
      </c>
      <c r="G25" s="103">
        <f t="shared" ref="G25" si="2">+G26+G30+G31+G32+G33</f>
        <v>0</v>
      </c>
      <c r="H25" s="104">
        <f>+H26+H30+H31+H32+H33</f>
        <v>0</v>
      </c>
      <c r="I25" s="104">
        <f>+I26+I30+I31+I32+I33</f>
        <v>0</v>
      </c>
      <c r="J25" s="105">
        <f>+J26+J30+J31+J32+J33</f>
        <v>-5877</v>
      </c>
      <c r="K25" s="355">
        <f t="shared" ref="K25:M25" si="3">+K26+K30+K31+K32+K33</f>
        <v>0</v>
      </c>
      <c r="L25" s="355">
        <f t="shared" si="3"/>
        <v>0</v>
      </c>
      <c r="M25" s="355">
        <f t="shared" si="3"/>
        <v>0</v>
      </c>
      <c r="N25" s="424"/>
      <c r="O25" s="360"/>
      <c r="P25" s="418"/>
      <c r="Q25" s="412"/>
      <c r="R25" s="412"/>
      <c r="S25" s="412"/>
      <c r="T25" s="412"/>
      <c r="U25" s="412"/>
      <c r="V25" s="412"/>
      <c r="W25" s="412"/>
      <c r="X25" s="412"/>
      <c r="Y25" s="412"/>
    </row>
    <row r="26" spans="1:25" ht="15.75">
      <c r="A26" s="414">
        <v>25</v>
      </c>
      <c r="B26" s="106" t="s">
        <v>29</v>
      </c>
      <c r="C26" s="106" t="s">
        <v>30</v>
      </c>
      <c r="D26" s="106"/>
      <c r="E26" s="107">
        <f>[4]OTCHET!E74</f>
        <v>0</v>
      </c>
      <c r="F26" s="107">
        <f t="shared" si="1"/>
        <v>0</v>
      </c>
      <c r="G26" s="108">
        <f>[4]OTCHET!G74</f>
        <v>0</v>
      </c>
      <c r="H26" s="109">
        <f>[4]OTCHET!H74</f>
        <v>0</v>
      </c>
      <c r="I26" s="109">
        <f>[4]OTCHET!I74</f>
        <v>0</v>
      </c>
      <c r="J26" s="110">
        <f>[4]OTCHET!J74</f>
        <v>0</v>
      </c>
      <c r="K26" s="361"/>
      <c r="L26" s="361"/>
      <c r="M26" s="361"/>
      <c r="N26" s="424"/>
      <c r="O26" s="360"/>
      <c r="P26" s="418"/>
      <c r="Q26" s="412"/>
      <c r="R26" s="412"/>
      <c r="S26" s="412"/>
      <c r="T26" s="412"/>
      <c r="U26" s="412"/>
      <c r="V26" s="412"/>
      <c r="W26" s="412"/>
      <c r="X26" s="412"/>
      <c r="Y26" s="412"/>
    </row>
    <row r="27" spans="1:25" ht="15.75">
      <c r="A27" s="414">
        <v>26</v>
      </c>
      <c r="B27" s="111" t="s">
        <v>31</v>
      </c>
      <c r="C27" s="112" t="s">
        <v>32</v>
      </c>
      <c r="D27" s="111"/>
      <c r="E27" s="113">
        <f>[4]OTCHET!E75</f>
        <v>0</v>
      </c>
      <c r="F27" s="113">
        <f t="shared" si="1"/>
        <v>0</v>
      </c>
      <c r="G27" s="114">
        <f>[4]OTCHET!G75</f>
        <v>0</v>
      </c>
      <c r="H27" s="115">
        <f>[4]OTCHET!H75</f>
        <v>0</v>
      </c>
      <c r="I27" s="115">
        <f>[4]OTCHET!I75</f>
        <v>0</v>
      </c>
      <c r="J27" s="116">
        <f>[4]OTCHET!J75</f>
        <v>0</v>
      </c>
      <c r="K27" s="362"/>
      <c r="L27" s="362"/>
      <c r="M27" s="362"/>
      <c r="N27" s="424"/>
      <c r="O27" s="360"/>
      <c r="P27" s="418"/>
      <c r="Q27" s="412"/>
      <c r="R27" s="412"/>
      <c r="S27" s="412"/>
      <c r="T27" s="412"/>
      <c r="U27" s="412"/>
      <c r="V27" s="412"/>
      <c r="W27" s="412"/>
      <c r="X27" s="412"/>
      <c r="Y27" s="412"/>
    </row>
    <row r="28" spans="1:25" ht="15.75">
      <c r="A28" s="414">
        <v>30</v>
      </c>
      <c r="B28" s="117" t="s">
        <v>33</v>
      </c>
      <c r="C28" s="118" t="s">
        <v>34</v>
      </c>
      <c r="D28" s="117"/>
      <c r="E28" s="119">
        <f>[4]OTCHET!E77</f>
        <v>0</v>
      </c>
      <c r="F28" s="119">
        <f t="shared" si="1"/>
        <v>0</v>
      </c>
      <c r="G28" s="120">
        <f>[4]OTCHET!G77</f>
        <v>0</v>
      </c>
      <c r="H28" s="121">
        <f>[4]OTCHET!H77</f>
        <v>0</v>
      </c>
      <c r="I28" s="121">
        <f>[4]OTCHET!I77</f>
        <v>0</v>
      </c>
      <c r="J28" s="122">
        <f>[4]OTCHET!J77</f>
        <v>0</v>
      </c>
      <c r="K28" s="363"/>
      <c r="L28" s="363"/>
      <c r="M28" s="363"/>
      <c r="N28" s="424"/>
      <c r="O28" s="360"/>
      <c r="P28" s="418"/>
      <c r="Q28" s="412"/>
      <c r="R28" s="412"/>
      <c r="S28" s="412"/>
      <c r="T28" s="412"/>
      <c r="U28" s="412"/>
      <c r="V28" s="412"/>
      <c r="W28" s="412"/>
      <c r="X28" s="412"/>
      <c r="Y28" s="412"/>
    </row>
    <row r="29" spans="1:25" ht="15.75">
      <c r="A29" s="414">
        <v>35</v>
      </c>
      <c r="B29" s="123" t="s">
        <v>35</v>
      </c>
      <c r="C29" s="124" t="s">
        <v>36</v>
      </c>
      <c r="D29" s="123"/>
      <c r="E29" s="125">
        <f>+[4]OTCHET!E78+[4]OTCHET!E79</f>
        <v>0</v>
      </c>
      <c r="F29" s="125">
        <f t="shared" si="1"/>
        <v>0</v>
      </c>
      <c r="G29" s="126">
        <f>+[4]OTCHET!G78+[4]OTCHET!G79</f>
        <v>0</v>
      </c>
      <c r="H29" s="127">
        <f>+[4]OTCHET!H78+[4]OTCHET!H79</f>
        <v>0</v>
      </c>
      <c r="I29" s="127">
        <f>+[4]OTCHET!I78+[4]OTCHET!I79</f>
        <v>0</v>
      </c>
      <c r="J29" s="128">
        <f>+[4]OTCHET!J78+[4]OTCHET!J79</f>
        <v>0</v>
      </c>
      <c r="K29" s="363"/>
      <c r="L29" s="363"/>
      <c r="M29" s="363"/>
      <c r="N29" s="424"/>
      <c r="O29" s="360"/>
      <c r="P29" s="418"/>
      <c r="Q29" s="412"/>
      <c r="R29" s="412"/>
      <c r="S29" s="412"/>
      <c r="T29" s="412"/>
      <c r="U29" s="412"/>
      <c r="V29" s="412"/>
      <c r="W29" s="412"/>
      <c r="X29" s="412"/>
      <c r="Y29" s="412"/>
    </row>
    <row r="30" spans="1:25" ht="15.75">
      <c r="A30" s="414">
        <v>40</v>
      </c>
      <c r="B30" s="129" t="s">
        <v>37</v>
      </c>
      <c r="C30" s="129" t="s">
        <v>38</v>
      </c>
      <c r="D30" s="129"/>
      <c r="E30" s="130">
        <f>[4]OTCHET!E90+[4]OTCHET!E93+[4]OTCHET!E94</f>
        <v>0</v>
      </c>
      <c r="F30" s="130">
        <f t="shared" si="1"/>
        <v>0</v>
      </c>
      <c r="G30" s="131">
        <f>[4]OTCHET!G90+[4]OTCHET!G93+[4]OTCHET!G94</f>
        <v>0</v>
      </c>
      <c r="H30" s="132">
        <f>[4]OTCHET!H90+[4]OTCHET!H93+[4]OTCHET!H94</f>
        <v>0</v>
      </c>
      <c r="I30" s="132">
        <f>[4]OTCHET!I90+[4]OTCHET!I93+[4]OTCHET!I94</f>
        <v>0</v>
      </c>
      <c r="J30" s="133">
        <f>[4]OTCHET!J90+[4]OTCHET!J93+[4]OTCHET!J94</f>
        <v>0</v>
      </c>
      <c r="K30" s="363"/>
      <c r="L30" s="363"/>
      <c r="M30" s="363"/>
      <c r="N30" s="424"/>
      <c r="O30" s="360"/>
      <c r="P30" s="418"/>
      <c r="Q30" s="412"/>
      <c r="R30" s="412"/>
      <c r="S30" s="412"/>
      <c r="T30" s="412"/>
      <c r="U30" s="412"/>
      <c r="V30" s="412"/>
      <c r="W30" s="412"/>
      <c r="X30" s="412"/>
      <c r="Y30" s="412"/>
    </row>
    <row r="31" spans="1:25" ht="15.75">
      <c r="A31" s="414">
        <v>45</v>
      </c>
      <c r="B31" s="134" t="s">
        <v>39</v>
      </c>
      <c r="C31" s="134" t="s">
        <v>40</v>
      </c>
      <c r="D31" s="134"/>
      <c r="E31" s="135">
        <f>[4]OTCHET!E106</f>
        <v>0</v>
      </c>
      <c r="F31" s="135">
        <f t="shared" si="1"/>
        <v>0</v>
      </c>
      <c r="G31" s="136">
        <f>[4]OTCHET!G106</f>
        <v>0</v>
      </c>
      <c r="H31" s="137">
        <f>[4]OTCHET!H106</f>
        <v>0</v>
      </c>
      <c r="I31" s="137">
        <f>[4]OTCHET!I106</f>
        <v>0</v>
      </c>
      <c r="J31" s="138">
        <f>[4]OTCHET!J106</f>
        <v>0</v>
      </c>
      <c r="K31" s="363"/>
      <c r="L31" s="363"/>
      <c r="M31" s="363"/>
      <c r="N31" s="424"/>
      <c r="O31" s="360"/>
      <c r="P31" s="418"/>
      <c r="Q31" s="412"/>
      <c r="R31" s="412"/>
      <c r="S31" s="412"/>
      <c r="T31" s="412"/>
      <c r="U31" s="412"/>
      <c r="V31" s="412"/>
      <c r="W31" s="412"/>
      <c r="X31" s="412"/>
      <c r="Y31" s="412"/>
    </row>
    <row r="32" spans="1:25" ht="15.75">
      <c r="A32" s="414">
        <v>50</v>
      </c>
      <c r="B32" s="134" t="s">
        <v>41</v>
      </c>
      <c r="C32" s="134" t="s">
        <v>42</v>
      </c>
      <c r="D32" s="134"/>
      <c r="E32" s="135">
        <f>[4]OTCHET!E110+[4]OTCHET!E119+[4]OTCHET!E135+[4]OTCHET!E136</f>
        <v>0</v>
      </c>
      <c r="F32" s="135">
        <f t="shared" si="1"/>
        <v>-5877</v>
      </c>
      <c r="G32" s="136">
        <f>[4]OTCHET!G110+[4]OTCHET!G119+[4]OTCHET!G135+[4]OTCHET!G136</f>
        <v>0</v>
      </c>
      <c r="H32" s="137">
        <f>[4]OTCHET!H110+[4]OTCHET!H119+[4]OTCHET!H135+[4]OTCHET!H136</f>
        <v>0</v>
      </c>
      <c r="I32" s="137">
        <f>[4]OTCHET!I110+[4]OTCHET!I119+[4]OTCHET!I135+[4]OTCHET!I136</f>
        <v>0</v>
      </c>
      <c r="J32" s="138">
        <f>[4]OTCHET!J110+[4]OTCHET!J119+[4]OTCHET!J135+[4]OTCHET!J136</f>
        <v>-5877</v>
      </c>
      <c r="K32" s="364"/>
      <c r="L32" s="364"/>
      <c r="M32" s="364"/>
      <c r="N32" s="424"/>
      <c r="O32" s="360"/>
      <c r="P32" s="418"/>
      <c r="Q32" s="412"/>
      <c r="R32" s="412"/>
      <c r="S32" s="412"/>
      <c r="T32" s="412"/>
      <c r="U32" s="412"/>
      <c r="V32" s="412"/>
      <c r="W32" s="412"/>
      <c r="X32" s="412"/>
      <c r="Y32" s="412"/>
    </row>
    <row r="33" spans="1:25" ht="16.5" thickBot="1">
      <c r="A33" s="414">
        <v>51</v>
      </c>
      <c r="B33" s="139" t="s">
        <v>43</v>
      </c>
      <c r="C33" s="140" t="s">
        <v>44</v>
      </c>
      <c r="D33" s="139"/>
      <c r="E33" s="97">
        <f>[4]OTCHET!E123</f>
        <v>0</v>
      </c>
      <c r="F33" s="97">
        <f t="shared" si="1"/>
        <v>0</v>
      </c>
      <c r="G33" s="98">
        <f>[4]OTCHET!G123</f>
        <v>0</v>
      </c>
      <c r="H33" s="99">
        <f>[4]OTCHET!H123</f>
        <v>0</v>
      </c>
      <c r="I33" s="99">
        <f>[4]OTCHET!I123</f>
        <v>0</v>
      </c>
      <c r="J33" s="100">
        <f>[4]OTCHET!J123</f>
        <v>0</v>
      </c>
      <c r="K33" s="364"/>
      <c r="L33" s="364"/>
      <c r="M33" s="364"/>
      <c r="N33" s="424"/>
      <c r="O33" s="360"/>
      <c r="P33" s="418"/>
      <c r="Q33" s="412"/>
      <c r="R33" s="412"/>
      <c r="S33" s="412"/>
      <c r="T33" s="412"/>
      <c r="U33" s="412"/>
      <c r="V33" s="412"/>
      <c r="W33" s="412"/>
      <c r="X33" s="412"/>
      <c r="Y33" s="412"/>
    </row>
    <row r="34" spans="1:25" ht="16.5" hidden="1" customHeight="1" thickBot="1">
      <c r="A34" s="414">
        <v>52</v>
      </c>
      <c r="B34" s="141"/>
      <c r="C34" s="142"/>
      <c r="D34" s="142"/>
      <c r="E34" s="143"/>
      <c r="F34" s="143">
        <f t="shared" si="1"/>
        <v>0</v>
      </c>
      <c r="G34" s="144"/>
      <c r="H34" s="145"/>
      <c r="I34" s="145"/>
      <c r="J34" s="146"/>
      <c r="K34" s="364"/>
      <c r="L34" s="364"/>
      <c r="M34" s="364"/>
      <c r="N34" s="424"/>
      <c r="O34" s="360"/>
      <c r="P34" s="418"/>
      <c r="Q34" s="412"/>
      <c r="R34" s="412"/>
      <c r="S34" s="412"/>
      <c r="T34" s="412"/>
      <c r="U34" s="412"/>
      <c r="V34" s="412"/>
      <c r="W34" s="412"/>
      <c r="X34" s="412"/>
      <c r="Y34" s="412"/>
    </row>
    <row r="35" spans="1:25" ht="16.5" hidden="1" customHeight="1">
      <c r="A35" s="414"/>
      <c r="B35" s="147"/>
      <c r="C35" s="147"/>
      <c r="D35" s="147"/>
      <c r="E35" s="148"/>
      <c r="F35" s="148">
        <f t="shared" si="1"/>
        <v>0</v>
      </c>
      <c r="G35" s="149"/>
      <c r="H35" s="150"/>
      <c r="I35" s="150"/>
      <c r="J35" s="151"/>
      <c r="K35" s="365"/>
      <c r="L35" s="365"/>
      <c r="M35" s="365"/>
      <c r="N35" s="424"/>
      <c r="O35" s="360"/>
      <c r="P35" s="418"/>
      <c r="Q35" s="412"/>
      <c r="R35" s="412"/>
      <c r="S35" s="412"/>
      <c r="T35" s="412"/>
      <c r="U35" s="412"/>
      <c r="V35" s="412"/>
      <c r="W35" s="412"/>
      <c r="X35" s="412"/>
      <c r="Y35" s="412"/>
    </row>
    <row r="36" spans="1:25" ht="16.5" thickBot="1">
      <c r="A36" s="414">
        <v>60</v>
      </c>
      <c r="B36" s="152" t="s">
        <v>45</v>
      </c>
      <c r="C36" s="152" t="s">
        <v>46</v>
      </c>
      <c r="D36" s="152"/>
      <c r="E36" s="153">
        <f>+[4]OTCHET!E137</f>
        <v>0</v>
      </c>
      <c r="F36" s="153">
        <f t="shared" si="1"/>
        <v>0</v>
      </c>
      <c r="G36" s="154">
        <f>+[4]OTCHET!G137</f>
        <v>0</v>
      </c>
      <c r="H36" s="155">
        <f>+[4]OTCHET!H137</f>
        <v>0</v>
      </c>
      <c r="I36" s="155">
        <f>+[4]OTCHET!I137</f>
        <v>0</v>
      </c>
      <c r="J36" s="156">
        <f>+[4]OTCHET!J137</f>
        <v>0</v>
      </c>
      <c r="K36" s="366"/>
      <c r="L36" s="366"/>
      <c r="M36" s="366"/>
      <c r="N36" s="425"/>
      <c r="O36" s="360"/>
      <c r="P36" s="418"/>
      <c r="Q36" s="412"/>
      <c r="R36" s="412"/>
      <c r="S36" s="412"/>
      <c r="T36" s="412"/>
      <c r="U36" s="412"/>
      <c r="V36" s="412"/>
      <c r="W36" s="412"/>
      <c r="X36" s="412"/>
      <c r="Y36" s="412"/>
    </row>
    <row r="37" spans="1:25" ht="15.75">
      <c r="A37" s="414">
        <v>65</v>
      </c>
      <c r="B37" s="157" t="s">
        <v>47</v>
      </c>
      <c r="C37" s="157" t="s">
        <v>48</v>
      </c>
      <c r="D37" s="157"/>
      <c r="E37" s="158">
        <f>[4]OTCHET!E140+[4]OTCHET!E149+[4]OTCHET!E158</f>
        <v>0</v>
      </c>
      <c r="F37" s="158">
        <f t="shared" si="1"/>
        <v>3044556</v>
      </c>
      <c r="G37" s="159">
        <f>[4]OTCHET!G140+[4]OTCHET!G149+[4]OTCHET!G158</f>
        <v>0</v>
      </c>
      <c r="H37" s="160">
        <f>[4]OTCHET!H140+[4]OTCHET!H149+[4]OTCHET!H158</f>
        <v>0</v>
      </c>
      <c r="I37" s="160">
        <f>[4]OTCHET!I140+[4]OTCHET!I149+[4]OTCHET!I158</f>
        <v>0</v>
      </c>
      <c r="J37" s="161">
        <f>[4]OTCHET!J140+[4]OTCHET!J149+[4]OTCHET!J158</f>
        <v>3044556</v>
      </c>
      <c r="K37" s="368"/>
      <c r="L37" s="368"/>
      <c r="M37" s="368"/>
      <c r="N37" s="425"/>
      <c r="O37" s="360"/>
      <c r="P37" s="426"/>
      <c r="Q37" s="412"/>
      <c r="R37" s="412"/>
      <c r="S37" s="412"/>
      <c r="T37" s="412"/>
      <c r="U37" s="412"/>
      <c r="V37" s="412"/>
      <c r="W37" s="412"/>
      <c r="X37" s="412"/>
      <c r="Y37" s="412"/>
    </row>
    <row r="38" spans="1:25" ht="19.5" thickBot="1">
      <c r="A38" s="324">
        <v>70</v>
      </c>
      <c r="B38" s="162" t="s">
        <v>49</v>
      </c>
      <c r="C38" s="163" t="s">
        <v>50</v>
      </c>
      <c r="D38" s="164"/>
      <c r="E38" s="165">
        <f t="shared" ref="E38:J38" si="4">E39+E43+E44+E46+SUM(E48:E52)+E55</f>
        <v>0</v>
      </c>
      <c r="F38" s="165">
        <f t="shared" si="4"/>
        <v>2153027</v>
      </c>
      <c r="G38" s="166">
        <f t="shared" si="4"/>
        <v>0</v>
      </c>
      <c r="H38" s="167">
        <f t="shared" si="4"/>
        <v>0</v>
      </c>
      <c r="I38" s="167">
        <f t="shared" si="4"/>
        <v>0</v>
      </c>
      <c r="J38" s="168">
        <f t="shared" si="4"/>
        <v>2153027</v>
      </c>
      <c r="K38" s="370">
        <f>SUM(K40:K54)-K45-K47-K53</f>
        <v>0</v>
      </c>
      <c r="L38" s="370">
        <f>SUM(L40:L54)-L45-L47-L53</f>
        <v>0</v>
      </c>
      <c r="M38" s="370">
        <f>SUM(M40:M53)-M45-M52</f>
        <v>0</v>
      </c>
      <c r="N38" s="424"/>
      <c r="O38" s="371"/>
      <c r="P38" s="427"/>
      <c r="Q38" s="428"/>
      <c r="R38" s="428"/>
      <c r="S38" s="428"/>
      <c r="T38" s="428"/>
      <c r="U38" s="428"/>
      <c r="V38" s="428"/>
      <c r="W38" s="429"/>
      <c r="X38" s="428"/>
      <c r="Y38" s="428"/>
    </row>
    <row r="39" spans="1:25" ht="17.25" thickTop="1" thickBot="1">
      <c r="A39" s="324">
        <v>75</v>
      </c>
      <c r="B39" s="169" t="s">
        <v>51</v>
      </c>
      <c r="C39" s="170" t="s">
        <v>52</v>
      </c>
      <c r="D39" s="169"/>
      <c r="E39" s="171">
        <f t="shared" ref="E39:J39" si="5">SUM(E40:E42)</f>
        <v>0</v>
      </c>
      <c r="F39" s="171">
        <f t="shared" si="5"/>
        <v>846235</v>
      </c>
      <c r="G39" s="172">
        <f t="shared" si="5"/>
        <v>0</v>
      </c>
      <c r="H39" s="173">
        <f t="shared" si="5"/>
        <v>0</v>
      </c>
      <c r="I39" s="173">
        <f t="shared" si="5"/>
        <v>0</v>
      </c>
      <c r="J39" s="174">
        <f t="shared" si="5"/>
        <v>846235</v>
      </c>
      <c r="K39" s="361"/>
      <c r="L39" s="361"/>
      <c r="M39" s="361"/>
      <c r="N39" s="430"/>
      <c r="O39" s="371"/>
      <c r="P39" s="427"/>
      <c r="Q39" s="428"/>
      <c r="R39" s="428"/>
      <c r="S39" s="428"/>
      <c r="T39" s="428"/>
      <c r="U39" s="428"/>
      <c r="V39" s="428"/>
      <c r="W39" s="429"/>
      <c r="X39" s="428"/>
      <c r="Y39" s="428"/>
    </row>
    <row r="40" spans="1:25" ht="15.75">
      <c r="A40" s="324">
        <v>75</v>
      </c>
      <c r="B40" s="175" t="s">
        <v>53</v>
      </c>
      <c r="C40" s="176" t="s">
        <v>52</v>
      </c>
      <c r="D40" s="177"/>
      <c r="E40" s="48">
        <f>[4]OTCHET!E187</f>
        <v>0</v>
      </c>
      <c r="F40" s="48">
        <f t="shared" si="1"/>
        <v>283761</v>
      </c>
      <c r="G40" s="45">
        <f>[4]OTCHET!G187</f>
        <v>0</v>
      </c>
      <c r="H40" s="39">
        <f>[4]OTCHET!H187</f>
        <v>0</v>
      </c>
      <c r="I40" s="39">
        <f>[4]OTCHET!I187</f>
        <v>0</v>
      </c>
      <c r="J40" s="40">
        <f>[4]OTCHET!J187</f>
        <v>283761</v>
      </c>
      <c r="K40" s="361"/>
      <c r="L40" s="361"/>
      <c r="M40" s="361"/>
      <c r="N40" s="430"/>
      <c r="O40" s="371"/>
      <c r="P40" s="427"/>
      <c r="Q40" s="428"/>
      <c r="R40" s="428"/>
      <c r="S40" s="428"/>
      <c r="T40" s="428"/>
      <c r="U40" s="428"/>
      <c r="V40" s="428"/>
      <c r="W40" s="429"/>
      <c r="X40" s="428"/>
      <c r="Y40" s="428"/>
    </row>
    <row r="41" spans="1:25" ht="15.75">
      <c r="A41" s="324">
        <v>80</v>
      </c>
      <c r="B41" s="178" t="s">
        <v>54</v>
      </c>
      <c r="C41" s="179" t="s">
        <v>55</v>
      </c>
      <c r="D41" s="180"/>
      <c r="E41" s="49">
        <f>[4]OTCHET!E190</f>
        <v>0</v>
      </c>
      <c r="F41" s="49">
        <f t="shared" si="1"/>
        <v>553165</v>
      </c>
      <c r="G41" s="46">
        <f>[4]OTCHET!G190</f>
        <v>0</v>
      </c>
      <c r="H41" s="41">
        <f>[4]OTCHET!H190</f>
        <v>0</v>
      </c>
      <c r="I41" s="41">
        <f>[4]OTCHET!I190</f>
        <v>0</v>
      </c>
      <c r="J41" s="42">
        <f>[4]OTCHET!J190</f>
        <v>553165</v>
      </c>
      <c r="K41" s="363"/>
      <c r="L41" s="363"/>
      <c r="M41" s="363"/>
      <c r="N41" s="430"/>
      <c r="O41" s="371"/>
      <c r="P41" s="427"/>
      <c r="Q41" s="428"/>
      <c r="R41" s="428"/>
      <c r="S41" s="428"/>
      <c r="T41" s="428"/>
      <c r="U41" s="428"/>
      <c r="V41" s="428"/>
      <c r="W41" s="429"/>
      <c r="X41" s="428"/>
      <c r="Y41" s="428"/>
    </row>
    <row r="42" spans="1:25" ht="15.75">
      <c r="A42" s="324">
        <v>85</v>
      </c>
      <c r="B42" s="181" t="s">
        <v>56</v>
      </c>
      <c r="C42" s="182" t="s">
        <v>57</v>
      </c>
      <c r="D42" s="183"/>
      <c r="E42" s="50">
        <f>+[4]OTCHET!E196+[4]OTCHET!E204</f>
        <v>0</v>
      </c>
      <c r="F42" s="50">
        <f t="shared" si="1"/>
        <v>9309</v>
      </c>
      <c r="G42" s="47">
        <f>+[4]OTCHET!G196+[4]OTCHET!G204</f>
        <v>0</v>
      </c>
      <c r="H42" s="43">
        <f>+[4]OTCHET!H196+[4]OTCHET!H204</f>
        <v>0</v>
      </c>
      <c r="I42" s="43">
        <f>+[4]OTCHET!I196+[4]OTCHET!I204</f>
        <v>0</v>
      </c>
      <c r="J42" s="44">
        <f>+[4]OTCHET!J196+[4]OTCHET!J204</f>
        <v>9309</v>
      </c>
      <c r="K42" s="363"/>
      <c r="L42" s="363"/>
      <c r="M42" s="363"/>
      <c r="N42" s="430"/>
      <c r="O42" s="371"/>
      <c r="P42" s="427"/>
      <c r="Q42" s="428"/>
      <c r="R42" s="428"/>
      <c r="S42" s="428"/>
      <c r="T42" s="428"/>
      <c r="U42" s="428"/>
      <c r="V42" s="428"/>
      <c r="W42" s="429"/>
      <c r="X42" s="428"/>
      <c r="Y42" s="428"/>
    </row>
    <row r="43" spans="1:25" ht="15.75">
      <c r="A43" s="324">
        <v>90</v>
      </c>
      <c r="B43" s="184" t="s">
        <v>58</v>
      </c>
      <c r="C43" s="185" t="s">
        <v>59</v>
      </c>
      <c r="D43" s="184"/>
      <c r="E43" s="186">
        <f>+[4]OTCHET!E205+[4]OTCHET!E223+[4]OTCHET!E274</f>
        <v>0</v>
      </c>
      <c r="F43" s="186">
        <f t="shared" si="1"/>
        <v>437284</v>
      </c>
      <c r="G43" s="187">
        <f>+[4]OTCHET!G205+[4]OTCHET!G223+[4]OTCHET!G274</f>
        <v>0</v>
      </c>
      <c r="H43" s="188">
        <f>+[4]OTCHET!H205+[4]OTCHET!H223+[4]OTCHET!H274</f>
        <v>0</v>
      </c>
      <c r="I43" s="188">
        <f>+[4]OTCHET!I205+[4]OTCHET!I223+[4]OTCHET!I274</f>
        <v>0</v>
      </c>
      <c r="J43" s="189">
        <f>+[4]OTCHET!J205+[4]OTCHET!J223+[4]OTCHET!J274</f>
        <v>437284</v>
      </c>
      <c r="K43" s="363"/>
      <c r="L43" s="363"/>
      <c r="M43" s="363"/>
      <c r="N43" s="430"/>
      <c r="O43" s="371"/>
      <c r="P43" s="427"/>
      <c r="Q43" s="428"/>
      <c r="R43" s="428"/>
      <c r="S43" s="428"/>
      <c r="T43" s="428"/>
      <c r="U43" s="428"/>
      <c r="V43" s="428"/>
      <c r="W43" s="429"/>
      <c r="X43" s="428"/>
      <c r="Y43" s="428"/>
    </row>
    <row r="44" spans="1:25" ht="15.75">
      <c r="A44" s="324">
        <v>95</v>
      </c>
      <c r="B44" s="190" t="s">
        <v>60</v>
      </c>
      <c r="C44" s="96" t="s">
        <v>61</v>
      </c>
      <c r="D44" s="190"/>
      <c r="E44" s="97">
        <f>+[4]OTCHET!E227+[4]OTCHET!E233+[4]OTCHET!E236+[4]OTCHET!E237+[4]OTCHET!E238+[4]OTCHET!E239+[4]OTCHET!E243</f>
        <v>0</v>
      </c>
      <c r="F44" s="97">
        <f t="shared" si="1"/>
        <v>0</v>
      </c>
      <c r="G44" s="98">
        <f>+[4]OTCHET!G227+[4]OTCHET!G233+[4]OTCHET!G236+[4]OTCHET!G237+[4]OTCHET!G238+[4]OTCHET!G239+[4]OTCHET!G243</f>
        <v>0</v>
      </c>
      <c r="H44" s="99">
        <f>+[4]OTCHET!H227+[4]OTCHET!H233+[4]OTCHET!H236+[4]OTCHET!H237+[4]OTCHET!H238+[4]OTCHET!H239+[4]OTCHET!H243</f>
        <v>0</v>
      </c>
      <c r="I44" s="99">
        <f>+[4]OTCHET!I227+[4]OTCHET!I233+[4]OTCHET!I236+[4]OTCHET!I237+[4]OTCHET!I238+[4]OTCHET!I239+[4]OTCHET!I243</f>
        <v>0</v>
      </c>
      <c r="J44" s="100">
        <f>+[4]OTCHET!J227+[4]OTCHET!J233+[4]OTCHET!J236+[4]OTCHET!J237+[4]OTCHET!J238+[4]OTCHET!J239+[4]OTCHET!J243</f>
        <v>0</v>
      </c>
      <c r="K44" s="363"/>
      <c r="L44" s="363"/>
      <c r="M44" s="363"/>
      <c r="N44" s="430"/>
      <c r="O44" s="371"/>
      <c r="P44" s="427"/>
      <c r="Q44" s="428"/>
      <c r="R44" s="428"/>
      <c r="S44" s="428"/>
      <c r="T44" s="428"/>
      <c r="U44" s="428"/>
      <c r="V44" s="428"/>
      <c r="W44" s="429"/>
      <c r="X44" s="428"/>
      <c r="Y44" s="428"/>
    </row>
    <row r="45" spans="1:25" ht="15.75">
      <c r="A45" s="324">
        <v>100</v>
      </c>
      <c r="B45" s="191" t="s">
        <v>62</v>
      </c>
      <c r="C45" s="191" t="s">
        <v>63</v>
      </c>
      <c r="D45" s="191"/>
      <c r="E45" s="192">
        <f>+[4]OTCHET!E236+[4]OTCHET!E237+[4]OTCHET!E238+[4]OTCHET!E239+[4]OTCHET!E246+[4]OTCHET!E247+[4]OTCHET!E251</f>
        <v>0</v>
      </c>
      <c r="F45" s="192">
        <f t="shared" si="1"/>
        <v>0</v>
      </c>
      <c r="G45" s="193">
        <f>+[4]OTCHET!G236+[4]OTCHET!G237+[4]OTCHET!G238+[4]OTCHET!G239+[4]OTCHET!G246+[4]OTCHET!G247+[4]OTCHET!G251</f>
        <v>0</v>
      </c>
      <c r="H45" s="194">
        <f>+[4]OTCHET!H236+[4]OTCHET!H237+[4]OTCHET!H238+[4]OTCHET!H239+[4]OTCHET!H246+[4]OTCHET!H247+[4]OTCHET!H251</f>
        <v>0</v>
      </c>
      <c r="I45" s="19">
        <f>+[4]OTCHET!I236+[4]OTCHET!I237+[4]OTCHET!I238+[4]OTCHET!I239+[4]OTCHET!I246+[4]OTCHET!I247+[4]OTCHET!I251</f>
        <v>0</v>
      </c>
      <c r="J45" s="195">
        <f>+[4]OTCHET!J236+[4]OTCHET!J237+[4]OTCHET!J238+[4]OTCHET!J239+[4]OTCHET!J246+[4]OTCHET!J247+[4]OTCHET!J251</f>
        <v>0</v>
      </c>
      <c r="K45" s="363"/>
      <c r="L45" s="363"/>
      <c r="M45" s="363"/>
      <c r="N45" s="430"/>
      <c r="O45" s="371"/>
      <c r="P45" s="427"/>
      <c r="Q45" s="428"/>
      <c r="R45" s="428"/>
      <c r="S45" s="428"/>
      <c r="T45" s="428"/>
      <c r="U45" s="428"/>
      <c r="V45" s="428"/>
      <c r="W45" s="429"/>
      <c r="X45" s="428"/>
      <c r="Y45" s="428"/>
    </row>
    <row r="46" spans="1:25" ht="15.75">
      <c r="A46" s="324">
        <v>105</v>
      </c>
      <c r="B46" s="184" t="s">
        <v>64</v>
      </c>
      <c r="C46" s="185" t="s">
        <v>65</v>
      </c>
      <c r="D46" s="184"/>
      <c r="E46" s="186">
        <f>+[4]OTCHET!E258+[4]OTCHET!E259+[4]OTCHET!E260+[4]OTCHET!E261</f>
        <v>0</v>
      </c>
      <c r="F46" s="186">
        <f t="shared" si="1"/>
        <v>82764</v>
      </c>
      <c r="G46" s="187">
        <f>+[4]OTCHET!G258+[4]OTCHET!G259+[4]OTCHET!G260+[4]OTCHET!G261</f>
        <v>0</v>
      </c>
      <c r="H46" s="188">
        <f>+[4]OTCHET!H258+[4]OTCHET!H259+[4]OTCHET!H260+[4]OTCHET!H261</f>
        <v>0</v>
      </c>
      <c r="I46" s="188">
        <f>+[4]OTCHET!I258+[4]OTCHET!I259+[4]OTCHET!I260+[4]OTCHET!I261</f>
        <v>0</v>
      </c>
      <c r="J46" s="189">
        <f>+[4]OTCHET!J258+[4]OTCHET!J259+[4]OTCHET!J260+[4]OTCHET!J261</f>
        <v>82764</v>
      </c>
      <c r="K46" s="363"/>
      <c r="L46" s="363"/>
      <c r="M46" s="363"/>
      <c r="N46" s="430"/>
      <c r="O46" s="371"/>
      <c r="P46" s="427"/>
      <c r="Q46" s="428"/>
      <c r="R46" s="428"/>
      <c r="S46" s="428"/>
      <c r="T46" s="428"/>
      <c r="U46" s="428"/>
      <c r="V46" s="428"/>
      <c r="W46" s="429"/>
      <c r="X46" s="428"/>
      <c r="Y46" s="428"/>
    </row>
    <row r="47" spans="1:25" ht="15.75">
      <c r="A47" s="324">
        <v>106</v>
      </c>
      <c r="B47" s="191" t="s">
        <v>66</v>
      </c>
      <c r="C47" s="191" t="s">
        <v>67</v>
      </c>
      <c r="D47" s="191"/>
      <c r="E47" s="192">
        <f>+[4]OTCHET!E259</f>
        <v>0</v>
      </c>
      <c r="F47" s="192">
        <f t="shared" si="1"/>
        <v>0</v>
      </c>
      <c r="G47" s="193">
        <f>+[4]OTCHET!G259</f>
        <v>0</v>
      </c>
      <c r="H47" s="194">
        <f>+[4]OTCHET!H259</f>
        <v>0</v>
      </c>
      <c r="I47" s="19">
        <f>+[4]OTCHET!I259</f>
        <v>0</v>
      </c>
      <c r="J47" s="195">
        <f>+[4]OTCHET!J259</f>
        <v>0</v>
      </c>
      <c r="K47" s="363"/>
      <c r="L47" s="363"/>
      <c r="M47" s="363"/>
      <c r="N47" s="430"/>
      <c r="O47" s="371"/>
      <c r="P47" s="427"/>
      <c r="Q47" s="428"/>
      <c r="R47" s="428"/>
      <c r="S47" s="428"/>
      <c r="T47" s="428"/>
      <c r="U47" s="428"/>
      <c r="V47" s="428"/>
      <c r="W47" s="429"/>
      <c r="X47" s="428"/>
      <c r="Y47" s="428"/>
    </row>
    <row r="48" spans="1:25" ht="15.75">
      <c r="A48" s="324">
        <v>107</v>
      </c>
      <c r="B48" s="196" t="s">
        <v>68</v>
      </c>
      <c r="C48" s="196" t="s">
        <v>69</v>
      </c>
      <c r="D48" s="197"/>
      <c r="E48" s="135">
        <f>+[4]OTCHET!E268+[4]OTCHET!E272+[4]OTCHET!E273</f>
        <v>0</v>
      </c>
      <c r="F48" s="135">
        <f t="shared" si="1"/>
        <v>0</v>
      </c>
      <c r="G48" s="131">
        <f>+[4]OTCHET!G268+[4]OTCHET!G272+[4]OTCHET!G273</f>
        <v>0</v>
      </c>
      <c r="H48" s="132">
        <f>+[4]OTCHET!H268+[4]OTCHET!H272+[4]OTCHET!H273</f>
        <v>0</v>
      </c>
      <c r="I48" s="132">
        <f>+[4]OTCHET!I268+[4]OTCHET!I272+[4]OTCHET!I273</f>
        <v>0</v>
      </c>
      <c r="J48" s="133">
        <f>+[4]OTCHET!J268+[4]OTCHET!J272+[4]OTCHET!J273</f>
        <v>0</v>
      </c>
      <c r="K48" s="363"/>
      <c r="L48" s="363"/>
      <c r="M48" s="363"/>
      <c r="N48" s="430"/>
      <c r="O48" s="371"/>
      <c r="P48" s="427"/>
      <c r="Q48" s="428"/>
      <c r="R48" s="428"/>
      <c r="S48" s="428"/>
      <c r="T48" s="428"/>
      <c r="U48" s="428"/>
      <c r="V48" s="428"/>
      <c r="W48" s="429"/>
      <c r="X48" s="428"/>
      <c r="Y48" s="428"/>
    </row>
    <row r="49" spans="1:25" ht="15.75">
      <c r="A49" s="324">
        <v>108</v>
      </c>
      <c r="B49" s="196" t="s">
        <v>70</v>
      </c>
      <c r="C49" s="196" t="s">
        <v>71</v>
      </c>
      <c r="D49" s="197"/>
      <c r="E49" s="135">
        <f>[4]OTCHET!E278+[4]OTCHET!E279+[4]OTCHET!E287+[4]OTCHET!E290</f>
        <v>0</v>
      </c>
      <c r="F49" s="135">
        <f t="shared" si="1"/>
        <v>786744</v>
      </c>
      <c r="G49" s="136">
        <f>[4]OTCHET!G278+[4]OTCHET!G279+[4]OTCHET!G287+[4]OTCHET!G290</f>
        <v>0</v>
      </c>
      <c r="H49" s="137">
        <f>[4]OTCHET!H278+[4]OTCHET!H279+[4]OTCHET!H287+[4]OTCHET!H290</f>
        <v>0</v>
      </c>
      <c r="I49" s="137">
        <f>[4]OTCHET!I278+[4]OTCHET!I279+[4]OTCHET!I287+[4]OTCHET!I290</f>
        <v>0</v>
      </c>
      <c r="J49" s="138">
        <f>[4]OTCHET!J278+[4]OTCHET!J279+[4]OTCHET!J287+[4]OTCHET!J290</f>
        <v>786744</v>
      </c>
      <c r="K49" s="363"/>
      <c r="L49" s="363"/>
      <c r="M49" s="363"/>
      <c r="N49" s="430"/>
      <c r="O49" s="371"/>
      <c r="P49" s="427"/>
      <c r="Q49" s="428"/>
      <c r="R49" s="428"/>
      <c r="S49" s="428"/>
      <c r="T49" s="428"/>
      <c r="U49" s="428"/>
      <c r="V49" s="428"/>
      <c r="W49" s="429"/>
      <c r="X49" s="428"/>
      <c r="Y49" s="428"/>
    </row>
    <row r="50" spans="1:25" ht="15.75">
      <c r="A50" s="324">
        <v>110</v>
      </c>
      <c r="B50" s="196" t="s">
        <v>72</v>
      </c>
      <c r="C50" s="196" t="s">
        <v>73</v>
      </c>
      <c r="D50" s="196"/>
      <c r="E50" s="135">
        <f>+[4]OTCHET!E291</f>
        <v>0</v>
      </c>
      <c r="F50" s="135">
        <f t="shared" si="1"/>
        <v>0</v>
      </c>
      <c r="G50" s="136">
        <f>+[4]OTCHET!G291</f>
        <v>0</v>
      </c>
      <c r="H50" s="137">
        <f>+[4]OTCHET!H291</f>
        <v>0</v>
      </c>
      <c r="I50" s="137">
        <f>+[4]OTCHET!I291</f>
        <v>0</v>
      </c>
      <c r="J50" s="138">
        <f>+[4]OTCHET!J291</f>
        <v>0</v>
      </c>
      <c r="K50" s="363"/>
      <c r="L50" s="363"/>
      <c r="M50" s="363"/>
      <c r="N50" s="430"/>
      <c r="O50" s="371"/>
      <c r="P50" s="427"/>
      <c r="Q50" s="428"/>
      <c r="R50" s="428"/>
      <c r="S50" s="428"/>
      <c r="T50" s="428"/>
      <c r="U50" s="428"/>
      <c r="V50" s="428"/>
      <c r="W50" s="429"/>
      <c r="X50" s="428"/>
      <c r="Y50" s="428"/>
    </row>
    <row r="51" spans="1:25" ht="15.75">
      <c r="A51" s="324">
        <v>115</v>
      </c>
      <c r="B51" s="190" t="s">
        <v>74</v>
      </c>
      <c r="C51" s="198" t="s">
        <v>75</v>
      </c>
      <c r="D51" s="96"/>
      <c r="E51" s="97">
        <f>+[4]OTCHET!E275</f>
        <v>0</v>
      </c>
      <c r="F51" s="97">
        <f>+G51+H51+I51+J51</f>
        <v>0</v>
      </c>
      <c r="G51" s="98">
        <f>+[4]OTCHET!G275</f>
        <v>0</v>
      </c>
      <c r="H51" s="99">
        <f>+[4]OTCHET!H275</f>
        <v>0</v>
      </c>
      <c r="I51" s="99">
        <f>+[4]OTCHET!I275</f>
        <v>0</v>
      </c>
      <c r="J51" s="100">
        <f>+[4]OTCHET!J275</f>
        <v>0</v>
      </c>
      <c r="K51" s="363"/>
      <c r="L51" s="363"/>
      <c r="M51" s="363"/>
      <c r="N51" s="430"/>
      <c r="O51" s="371"/>
      <c r="P51" s="427"/>
      <c r="Q51" s="428"/>
      <c r="R51" s="428"/>
      <c r="S51" s="428"/>
      <c r="T51" s="428"/>
      <c r="U51" s="428"/>
      <c r="V51" s="428"/>
      <c r="W51" s="429"/>
      <c r="X51" s="428"/>
      <c r="Y51" s="428"/>
    </row>
    <row r="52" spans="1:25" ht="15.75">
      <c r="A52" s="324">
        <v>115</v>
      </c>
      <c r="B52" s="190" t="s">
        <v>76</v>
      </c>
      <c r="C52" s="198" t="s">
        <v>75</v>
      </c>
      <c r="D52" s="96"/>
      <c r="E52" s="97">
        <f>+[4]OTCHET!E296</f>
        <v>0</v>
      </c>
      <c r="F52" s="97">
        <f t="shared" si="1"/>
        <v>0</v>
      </c>
      <c r="G52" s="98">
        <f>+[4]OTCHET!G296</f>
        <v>0</v>
      </c>
      <c r="H52" s="99">
        <f>+[4]OTCHET!H296</f>
        <v>0</v>
      </c>
      <c r="I52" s="99">
        <f>+[4]OTCHET!I296</f>
        <v>0</v>
      </c>
      <c r="J52" s="100">
        <f>+[4]OTCHET!J296</f>
        <v>0</v>
      </c>
      <c r="K52" s="363"/>
      <c r="L52" s="363"/>
      <c r="M52" s="363"/>
      <c r="N52" s="430"/>
      <c r="O52" s="371"/>
      <c r="P52" s="427"/>
      <c r="Q52" s="428"/>
      <c r="R52" s="428"/>
      <c r="S52" s="428"/>
      <c r="T52" s="428"/>
      <c r="U52" s="428"/>
      <c r="V52" s="428"/>
      <c r="W52" s="429"/>
      <c r="X52" s="428"/>
      <c r="Y52" s="428"/>
    </row>
    <row r="53" spans="1:25" ht="16.5" thickBot="1">
      <c r="A53" s="324">
        <v>120</v>
      </c>
      <c r="B53" s="199" t="s">
        <v>77</v>
      </c>
      <c r="C53" s="199" t="s">
        <v>78</v>
      </c>
      <c r="D53" s="200"/>
      <c r="E53" s="201">
        <f>[4]OTCHET!E297</f>
        <v>0</v>
      </c>
      <c r="F53" s="201">
        <f t="shared" si="1"/>
        <v>0</v>
      </c>
      <c r="G53" s="202">
        <f>[4]OTCHET!G297</f>
        <v>0</v>
      </c>
      <c r="H53" s="203">
        <f>[4]OTCHET!H297</f>
        <v>0</v>
      </c>
      <c r="I53" s="203">
        <f>[4]OTCHET!I297</f>
        <v>0</v>
      </c>
      <c r="J53" s="204">
        <f>[4]OTCHET!J297</f>
        <v>0</v>
      </c>
      <c r="K53" s="364"/>
      <c r="L53" s="364"/>
      <c r="M53" s="364"/>
      <c r="N53" s="430"/>
      <c r="O53" s="371"/>
      <c r="P53" s="427"/>
      <c r="Q53" s="428"/>
      <c r="R53" s="428"/>
      <c r="S53" s="428"/>
      <c r="T53" s="428"/>
      <c r="U53" s="428"/>
      <c r="V53" s="428"/>
      <c r="W53" s="429"/>
      <c r="X53" s="428"/>
      <c r="Y53" s="428"/>
    </row>
    <row r="54" spans="1:25" ht="16.5" thickBot="1">
      <c r="A54" s="324">
        <v>125</v>
      </c>
      <c r="B54" s="205" t="s">
        <v>79</v>
      </c>
      <c r="C54" s="206" t="s">
        <v>80</v>
      </c>
      <c r="D54" s="207"/>
      <c r="E54" s="208">
        <f>[4]OTCHET!E299</f>
        <v>0</v>
      </c>
      <c r="F54" s="208">
        <f t="shared" si="1"/>
        <v>0</v>
      </c>
      <c r="G54" s="209">
        <f>[4]OTCHET!G299</f>
        <v>0</v>
      </c>
      <c r="H54" s="210">
        <f>[4]OTCHET!H299</f>
        <v>0</v>
      </c>
      <c r="I54" s="210">
        <f>[4]OTCHET!I299</f>
        <v>0</v>
      </c>
      <c r="J54" s="211">
        <f>[4]OTCHET!J299</f>
        <v>0</v>
      </c>
      <c r="K54" s="376"/>
      <c r="L54" s="376"/>
      <c r="M54" s="377"/>
      <c r="N54" s="430"/>
      <c r="O54" s="371"/>
      <c r="P54" s="427"/>
      <c r="Q54" s="428"/>
      <c r="R54" s="428"/>
      <c r="S54" s="428"/>
      <c r="T54" s="428"/>
      <c r="U54" s="428"/>
      <c r="V54" s="428"/>
      <c r="W54" s="429"/>
      <c r="X54" s="428"/>
      <c r="Y54" s="428"/>
    </row>
    <row r="55" spans="1:25" ht="15.75">
      <c r="A55" s="431">
        <v>127</v>
      </c>
      <c r="B55" s="141" t="s">
        <v>81</v>
      </c>
      <c r="C55" s="141" t="s">
        <v>82</v>
      </c>
      <c r="D55" s="212"/>
      <c r="E55" s="213">
        <f>+[4]OTCHET!E300</f>
        <v>0</v>
      </c>
      <c r="F55" s="213">
        <f t="shared" si="1"/>
        <v>0</v>
      </c>
      <c r="G55" s="214">
        <f>+[4]OTCHET!G300</f>
        <v>0</v>
      </c>
      <c r="H55" s="215">
        <f>+[4]OTCHET!H300</f>
        <v>0</v>
      </c>
      <c r="I55" s="215">
        <f>+[4]OTCHET!I300</f>
        <v>0</v>
      </c>
      <c r="J55" s="216">
        <f>+[4]OTCHET!J300</f>
        <v>0</v>
      </c>
      <c r="K55" s="379"/>
      <c r="L55" s="379"/>
      <c r="M55" s="380"/>
      <c r="N55" s="425"/>
      <c r="O55" s="371"/>
      <c r="P55" s="427"/>
      <c r="Q55" s="428"/>
      <c r="R55" s="428"/>
      <c r="S55" s="428"/>
      <c r="T55" s="428"/>
      <c r="U55" s="428"/>
      <c r="V55" s="428"/>
      <c r="W55" s="429"/>
      <c r="X55" s="428"/>
      <c r="Y55" s="428"/>
    </row>
    <row r="56" spans="1:25" ht="19.5" thickBot="1">
      <c r="A56" s="324">
        <v>130</v>
      </c>
      <c r="B56" s="217" t="s">
        <v>83</v>
      </c>
      <c r="C56" s="218" t="s">
        <v>84</v>
      </c>
      <c r="D56" s="218"/>
      <c r="E56" s="219">
        <f t="shared" ref="E56:J56" si="6">+E57+E58+E62</f>
        <v>0</v>
      </c>
      <c r="F56" s="219">
        <f t="shared" si="6"/>
        <v>63717</v>
      </c>
      <c r="G56" s="220">
        <f t="shared" si="6"/>
        <v>0</v>
      </c>
      <c r="H56" s="221">
        <f t="shared" si="6"/>
        <v>0</v>
      </c>
      <c r="I56" s="21">
        <f t="shared" si="6"/>
        <v>0</v>
      </c>
      <c r="J56" s="222">
        <f t="shared" si="6"/>
        <v>63717</v>
      </c>
      <c r="K56" s="355">
        <f>+K57+K58+K61</f>
        <v>0</v>
      </c>
      <c r="L56" s="355">
        <f>+L57+L58+L61</f>
        <v>0</v>
      </c>
      <c r="M56" s="355">
        <f>+M57+M58+M61</f>
        <v>0</v>
      </c>
      <c r="N56" s="424"/>
      <c r="O56" s="371"/>
      <c r="P56" s="427"/>
      <c r="Q56" s="428"/>
      <c r="R56" s="428"/>
      <c r="S56" s="428"/>
      <c r="T56" s="428"/>
      <c r="U56" s="428"/>
      <c r="V56" s="428"/>
      <c r="W56" s="429"/>
      <c r="X56" s="428"/>
      <c r="Y56" s="428"/>
    </row>
    <row r="57" spans="1:25" ht="16.5" thickTop="1">
      <c r="A57" s="324">
        <v>135</v>
      </c>
      <c r="B57" s="184" t="s">
        <v>85</v>
      </c>
      <c r="C57" s="185" t="s">
        <v>86</v>
      </c>
      <c r="D57" s="184"/>
      <c r="E57" s="223">
        <f>+[4]OTCHET!E364+[4]OTCHET!E378+[4]OTCHET!E391</f>
        <v>0</v>
      </c>
      <c r="F57" s="223">
        <f t="shared" si="1"/>
        <v>0</v>
      </c>
      <c r="G57" s="224">
        <f>+[4]OTCHET!G364+[4]OTCHET!G378+[4]OTCHET!G391</f>
        <v>0</v>
      </c>
      <c r="H57" s="225">
        <f>+[4]OTCHET!H364+[4]OTCHET!H378+[4]OTCHET!H391</f>
        <v>0</v>
      </c>
      <c r="I57" s="225">
        <f>+[4]OTCHET!I364+[4]OTCHET!I378+[4]OTCHET!I391</f>
        <v>0</v>
      </c>
      <c r="J57" s="226">
        <f>+[4]OTCHET!J364+[4]OTCHET!J378+[4]OTCHET!J391</f>
        <v>0</v>
      </c>
      <c r="K57" s="380"/>
      <c r="L57" s="380"/>
      <c r="M57" s="380"/>
      <c r="N57" s="425"/>
      <c r="O57" s="371"/>
      <c r="P57" s="427"/>
      <c r="Q57" s="428"/>
      <c r="R57" s="428"/>
      <c r="S57" s="428"/>
      <c r="T57" s="428"/>
      <c r="U57" s="428"/>
      <c r="V57" s="428"/>
      <c r="W57" s="429"/>
      <c r="X57" s="428"/>
      <c r="Y57" s="428"/>
    </row>
    <row r="58" spans="1:25" ht="15.75">
      <c r="A58" s="324">
        <v>140</v>
      </c>
      <c r="B58" s="197" t="s">
        <v>87</v>
      </c>
      <c r="C58" s="196" t="s">
        <v>88</v>
      </c>
      <c r="D58" s="197"/>
      <c r="E58" s="227">
        <f>+[4]OTCHET!E386+[4]OTCHET!E394+[4]OTCHET!E399+[4]OTCHET!E402+[4]OTCHET!E405+[4]OTCHET!E408+[4]OTCHET!E409+[4]OTCHET!E412+[4]OTCHET!E425+[4]OTCHET!E426+[4]OTCHET!E427+[4]OTCHET!E428+[4]OTCHET!E429</f>
        <v>0</v>
      </c>
      <c r="F58" s="227">
        <f t="shared" si="1"/>
        <v>63717</v>
      </c>
      <c r="G58" s="228">
        <f>+[4]OTCHET!G386+[4]OTCHET!G394+[4]OTCHET!G399+[4]OTCHET!G402+[4]OTCHET!G405+[4]OTCHET!G408+[4]OTCHET!G409+[4]OTCHET!G412+[4]OTCHET!G425+[4]OTCHET!G426+[4]OTCHET!G427+[4]OTCHET!G428+[4]OTCHET!G429</f>
        <v>0</v>
      </c>
      <c r="H58" s="229">
        <f>+[4]OTCHET!H386+[4]OTCHET!H394+[4]OTCHET!H399+[4]OTCHET!H402+[4]OTCHET!H405+[4]OTCHET!H408+[4]OTCHET!H409+[4]OTCHET!H412+[4]OTCHET!H425+[4]OTCHET!H426+[4]OTCHET!H427+[4]OTCHET!H428+[4]OTCHET!H429</f>
        <v>0</v>
      </c>
      <c r="I58" s="229">
        <f>+[4]OTCHET!I386+[4]OTCHET!I394+[4]OTCHET!I399+[4]OTCHET!I402+[4]OTCHET!I405+[4]OTCHET!I408+[4]OTCHET!I409+[4]OTCHET!I412+[4]OTCHET!I425+[4]OTCHET!I426+[4]OTCHET!I427+[4]OTCHET!I428+[4]OTCHET!I429</f>
        <v>0</v>
      </c>
      <c r="J58" s="230">
        <f>+[4]OTCHET!J386+[4]OTCHET!J394+[4]OTCHET!J399+[4]OTCHET!J402+[4]OTCHET!J405+[4]OTCHET!J408+[4]OTCHET!J409+[4]OTCHET!J412+[4]OTCHET!J425+[4]OTCHET!J426+[4]OTCHET!J427+[4]OTCHET!J428+[4]OTCHET!J429</f>
        <v>63717</v>
      </c>
      <c r="K58" s="380"/>
      <c r="L58" s="380"/>
      <c r="M58" s="380"/>
      <c r="N58" s="425"/>
      <c r="O58" s="371"/>
      <c r="P58" s="427"/>
      <c r="Q58" s="428"/>
      <c r="R58" s="428"/>
      <c r="S58" s="428"/>
      <c r="T58" s="428"/>
      <c r="U58" s="428"/>
      <c r="V58" s="428"/>
      <c r="W58" s="429"/>
      <c r="X58" s="428"/>
      <c r="Y58" s="428"/>
    </row>
    <row r="59" spans="1:25" ht="15.75">
      <c r="A59" s="324">
        <v>145</v>
      </c>
      <c r="B59" s="96" t="s">
        <v>89</v>
      </c>
      <c r="C59" s="96" t="s">
        <v>90</v>
      </c>
      <c r="D59" s="190"/>
      <c r="E59" s="231">
        <f>+[4]OTCHET!E425+[4]OTCHET!E426+[4]OTCHET!E427+[4]OTCHET!E428+[4]OTCHET!E429</f>
        <v>0</v>
      </c>
      <c r="F59" s="231">
        <f t="shared" si="1"/>
        <v>0</v>
      </c>
      <c r="G59" s="232">
        <f>+[4]OTCHET!G425+[4]OTCHET!G426+[4]OTCHET!G427+[4]OTCHET!G428+[4]OTCHET!G429</f>
        <v>0</v>
      </c>
      <c r="H59" s="233">
        <f>+[4]OTCHET!H425+[4]OTCHET!H426+[4]OTCHET!H427+[4]OTCHET!H428+[4]OTCHET!H429</f>
        <v>0</v>
      </c>
      <c r="I59" s="233">
        <f>+[4]OTCHET!I425+[4]OTCHET!I426+[4]OTCHET!I427+[4]OTCHET!I428+[4]OTCHET!I429</f>
        <v>0</v>
      </c>
      <c r="J59" s="234">
        <f>+[4]OTCHET!J425+[4]OTCHET!J426+[4]OTCHET!J427+[4]OTCHET!J428+[4]OTCHET!J429</f>
        <v>0</v>
      </c>
      <c r="K59" s="380"/>
      <c r="L59" s="380"/>
      <c r="M59" s="380"/>
      <c r="N59" s="425"/>
      <c r="O59" s="371"/>
      <c r="P59" s="427"/>
      <c r="Q59" s="428"/>
      <c r="R59" s="428"/>
      <c r="S59" s="428"/>
      <c r="T59" s="428"/>
      <c r="U59" s="428"/>
      <c r="V59" s="428"/>
      <c r="W59" s="429"/>
      <c r="X59" s="428"/>
      <c r="Y59" s="428"/>
    </row>
    <row r="60" spans="1:25" ht="15.75">
      <c r="A60" s="324">
        <v>150</v>
      </c>
      <c r="B60" s="235" t="s">
        <v>91</v>
      </c>
      <c r="C60" s="235" t="s">
        <v>26</v>
      </c>
      <c r="D60" s="236"/>
      <c r="E60" s="237">
        <f>[4]OTCHET!E408</f>
        <v>0</v>
      </c>
      <c r="F60" s="237">
        <f t="shared" si="1"/>
        <v>0</v>
      </c>
      <c r="G60" s="238">
        <f>[4]OTCHET!G408</f>
        <v>0</v>
      </c>
      <c r="H60" s="239">
        <f>[4]OTCHET!H408</f>
        <v>0</v>
      </c>
      <c r="I60" s="239">
        <f>[4]OTCHET!I408</f>
        <v>0</v>
      </c>
      <c r="J60" s="240">
        <f>[4]OTCHET!J408</f>
        <v>0</v>
      </c>
      <c r="K60" s="380"/>
      <c r="L60" s="380"/>
      <c r="M60" s="380"/>
      <c r="N60" s="425"/>
      <c r="O60" s="371"/>
      <c r="P60" s="427"/>
      <c r="Q60" s="428"/>
      <c r="R60" s="428"/>
      <c r="S60" s="428"/>
      <c r="T60" s="428"/>
      <c r="U60" s="428"/>
      <c r="V60" s="428"/>
      <c r="W60" s="429"/>
      <c r="X60" s="428"/>
      <c r="Y60" s="428"/>
    </row>
    <row r="61" spans="1:25" ht="15.75" hidden="1" customHeight="1">
      <c r="A61" s="324">
        <v>160</v>
      </c>
      <c r="B61" s="20"/>
      <c r="C61" s="241"/>
      <c r="D61" s="184"/>
      <c r="E61" s="223"/>
      <c r="F61" s="223">
        <f t="shared" si="1"/>
        <v>0</v>
      </c>
      <c r="G61" s="224"/>
      <c r="H61" s="225"/>
      <c r="I61" s="225"/>
      <c r="J61" s="226"/>
      <c r="K61" s="380"/>
      <c r="L61" s="380"/>
      <c r="M61" s="380"/>
      <c r="N61" s="425"/>
      <c r="O61" s="371"/>
      <c r="P61" s="427"/>
      <c r="Q61" s="428"/>
      <c r="R61" s="428"/>
      <c r="S61" s="428"/>
      <c r="T61" s="428"/>
      <c r="U61" s="428"/>
      <c r="V61" s="428"/>
      <c r="W61" s="429"/>
      <c r="X61" s="428"/>
      <c r="Y61" s="428"/>
    </row>
    <row r="62" spans="1:25" ht="15.75">
      <c r="A62" s="431">
        <v>162</v>
      </c>
      <c r="B62" s="242" t="s">
        <v>92</v>
      </c>
      <c r="C62" s="157" t="s">
        <v>93</v>
      </c>
      <c r="D62" s="242"/>
      <c r="E62" s="158">
        <f>[4]OTCHET!E415</f>
        <v>0</v>
      </c>
      <c r="F62" s="158">
        <f t="shared" si="1"/>
        <v>0</v>
      </c>
      <c r="G62" s="159">
        <f>[4]OTCHET!G415</f>
        <v>0</v>
      </c>
      <c r="H62" s="160">
        <f>[4]OTCHET!H415</f>
        <v>0</v>
      </c>
      <c r="I62" s="160">
        <f>[4]OTCHET!I415</f>
        <v>0</v>
      </c>
      <c r="J62" s="161">
        <f>[4]OTCHET!J415</f>
        <v>0</v>
      </c>
      <c r="K62" s="381"/>
      <c r="L62" s="381"/>
      <c r="M62" s="381"/>
      <c r="N62" s="425"/>
      <c r="O62" s="371"/>
      <c r="P62" s="427"/>
      <c r="Q62" s="428"/>
      <c r="R62" s="428"/>
      <c r="S62" s="428"/>
      <c r="T62" s="428"/>
      <c r="U62" s="428"/>
      <c r="V62" s="428"/>
      <c r="W62" s="429"/>
      <c r="X62" s="428"/>
      <c r="Y62" s="428"/>
    </row>
    <row r="63" spans="1:25" ht="19.5" thickBot="1">
      <c r="A63" s="324">
        <v>165</v>
      </c>
      <c r="B63" s="243" t="s">
        <v>94</v>
      </c>
      <c r="C63" s="244" t="s">
        <v>95</v>
      </c>
      <c r="D63" s="245"/>
      <c r="E63" s="246">
        <f>+[4]OTCHET!E252</f>
        <v>0</v>
      </c>
      <c r="F63" s="246">
        <f t="shared" si="1"/>
        <v>0</v>
      </c>
      <c r="G63" s="247">
        <f>+[4]OTCHET!G252</f>
        <v>0</v>
      </c>
      <c r="H63" s="248">
        <f>+[4]OTCHET!H252</f>
        <v>0</v>
      </c>
      <c r="I63" s="248">
        <f>+[4]OTCHET!I252</f>
        <v>0</v>
      </c>
      <c r="J63" s="249">
        <f>+[4]OTCHET!J252</f>
        <v>0</v>
      </c>
      <c r="K63" s="382"/>
      <c r="L63" s="382"/>
      <c r="M63" s="382"/>
      <c r="N63" s="425"/>
      <c r="O63" s="371"/>
      <c r="P63" s="427"/>
      <c r="Q63" s="428"/>
      <c r="R63" s="428"/>
      <c r="S63" s="428"/>
      <c r="T63" s="428"/>
      <c r="U63" s="428"/>
      <c r="V63" s="428"/>
      <c r="W63" s="429"/>
      <c r="X63" s="428"/>
      <c r="Y63" s="428"/>
    </row>
    <row r="64" spans="1:25" ht="20.25" thickTop="1" thickBot="1">
      <c r="A64" s="324">
        <v>175</v>
      </c>
      <c r="B64" s="250" t="s">
        <v>96</v>
      </c>
      <c r="C64" s="251"/>
      <c r="D64" s="251"/>
      <c r="E64" s="252">
        <f t="shared" ref="E64:J64" si="7">+E22-E38+E56-E63</f>
        <v>0</v>
      </c>
      <c r="F64" s="252">
        <f t="shared" si="7"/>
        <v>949369</v>
      </c>
      <c r="G64" s="253">
        <f t="shared" si="7"/>
        <v>0</v>
      </c>
      <c r="H64" s="254">
        <f t="shared" si="7"/>
        <v>0</v>
      </c>
      <c r="I64" s="254">
        <f t="shared" si="7"/>
        <v>0</v>
      </c>
      <c r="J64" s="255">
        <f t="shared" si="7"/>
        <v>949369</v>
      </c>
      <c r="K64" s="355">
        <f>+K22-K38+K56</f>
        <v>0</v>
      </c>
      <c r="L64" s="355">
        <f>+L22-L38+L56</f>
        <v>0</v>
      </c>
      <c r="M64" s="355">
        <f>+M22-M38+M56</f>
        <v>0</v>
      </c>
      <c r="N64" s="425"/>
      <c r="O64" s="371"/>
      <c r="P64" s="427"/>
      <c r="Q64" s="428"/>
      <c r="R64" s="428"/>
      <c r="S64" s="428"/>
      <c r="T64" s="428"/>
      <c r="U64" s="428"/>
      <c r="V64" s="428"/>
      <c r="W64" s="429"/>
      <c r="X64" s="428"/>
      <c r="Y64" s="428"/>
    </row>
    <row r="65" spans="1:25" ht="12" hidden="1" customHeight="1">
      <c r="A65" s="324">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425"/>
      <c r="O65" s="371"/>
      <c r="P65" s="427"/>
      <c r="Q65" s="428"/>
      <c r="R65" s="428"/>
      <c r="S65" s="428"/>
      <c r="T65" s="428"/>
      <c r="U65" s="428"/>
      <c r="V65" s="428"/>
      <c r="W65" s="429"/>
      <c r="X65" s="428"/>
      <c r="Y65" s="428"/>
    </row>
    <row r="66" spans="1:25" ht="19.5" thickBot="1">
      <c r="A66" s="324">
        <v>185</v>
      </c>
      <c r="B66" s="84" t="s">
        <v>97</v>
      </c>
      <c r="C66" s="260" t="s">
        <v>98</v>
      </c>
      <c r="D66" s="260"/>
      <c r="E66" s="261">
        <f>SUM(+E68+E76+E77+E84+E85+E86+E89+E90+E91+E92+E93+E94+E95)</f>
        <v>0</v>
      </c>
      <c r="F66" s="261">
        <f>SUM(+F68+F76+F77+F84+F85+F86+F89+F90+F91+F92+F93+F94+F95)</f>
        <v>-949369</v>
      </c>
      <c r="G66" s="262">
        <f t="shared" ref="G66" si="9">SUM(+G68+G76+G77+G84+G85+G86+G89+G90+G91+G92+G93+G94+G95)</f>
        <v>0</v>
      </c>
      <c r="H66" s="263">
        <f>SUM(+H68+H76+H77+H84+H85+H86+H89+H90+H91+H92+H93+H94+H95)</f>
        <v>0</v>
      </c>
      <c r="I66" s="263">
        <f>SUM(+I68+I76+I77+I84+I85+I86+I89+I90+I91+I92+I93+I94+I95)</f>
        <v>0</v>
      </c>
      <c r="J66" s="264">
        <f>SUM(+J68+J76+J77+J84+J85+J86+J89+J90+J91+J92+J93+J94+J95)</f>
        <v>-949369</v>
      </c>
      <c r="K66" s="383" t="e">
        <f t="shared" ref="K66:L66" si="10">SUM(+K68+K76+K77+K84+K85+K86+K89+K90+K91+K92+K93+K94+K95)</f>
        <v>#REF!</v>
      </c>
      <c r="L66" s="383" t="e">
        <f t="shared" si="10"/>
        <v>#REF!</v>
      </c>
      <c r="M66" s="383" t="e">
        <f>SUM(+M68+M76+M77+M84+M85+M86+M89+M90+M91+M92+M93+M95+M96)</f>
        <v>#REF!</v>
      </c>
      <c r="N66" s="425"/>
      <c r="O66" s="371"/>
      <c r="P66" s="427"/>
      <c r="Q66" s="428"/>
      <c r="R66" s="428"/>
      <c r="S66" s="428"/>
      <c r="T66" s="428"/>
      <c r="U66" s="428"/>
      <c r="V66" s="428"/>
      <c r="W66" s="429"/>
      <c r="X66" s="428"/>
      <c r="Y66" s="428"/>
    </row>
    <row r="67" spans="1:25" ht="16.5" hidden="1" customHeight="1" thickTop="1">
      <c r="A67" s="324">
        <v>190</v>
      </c>
      <c r="B67" s="265"/>
      <c r="C67" s="265"/>
      <c r="D67" s="265"/>
      <c r="E67" s="266"/>
      <c r="F67" s="267">
        <f t="shared" si="1"/>
        <v>0</v>
      </c>
      <c r="G67" s="268"/>
      <c r="H67" s="269"/>
      <c r="I67" s="269"/>
      <c r="J67" s="270"/>
      <c r="K67" s="384"/>
      <c r="L67" s="384"/>
      <c r="M67" s="384"/>
      <c r="N67" s="425"/>
      <c r="O67" s="371"/>
      <c r="P67" s="427"/>
      <c r="Q67" s="428"/>
      <c r="R67" s="428"/>
      <c r="S67" s="428"/>
      <c r="T67" s="428"/>
      <c r="U67" s="428"/>
      <c r="V67" s="428"/>
      <c r="W67" s="429"/>
      <c r="X67" s="428"/>
      <c r="Y67" s="428"/>
    </row>
    <row r="68" spans="1:25" ht="16.5" thickTop="1">
      <c r="A68" s="432">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425"/>
      <c r="O68" s="387"/>
      <c r="P68" s="427"/>
      <c r="Q68" s="428"/>
      <c r="R68" s="428"/>
      <c r="S68" s="428"/>
      <c r="T68" s="428"/>
      <c r="U68" s="428"/>
      <c r="V68" s="428"/>
      <c r="W68" s="429"/>
      <c r="X68" s="428"/>
      <c r="Y68" s="428"/>
    </row>
    <row r="69" spans="1:25" ht="15.75">
      <c r="A69" s="433">
        <v>200</v>
      </c>
      <c r="B69" s="271" t="s">
        <v>101</v>
      </c>
      <c r="C69" s="271" t="s">
        <v>102</v>
      </c>
      <c r="D69" s="271"/>
      <c r="E69" s="272">
        <f>+[4]OTCHET!E485+[4]OTCHET!E486+[4]OTCHET!E489+[4]OTCHET!E490+[4]OTCHET!E493+[4]OTCHET!E494+[4]OTCHET!E498</f>
        <v>0</v>
      </c>
      <c r="F69" s="272">
        <f t="shared" si="1"/>
        <v>0</v>
      </c>
      <c r="G69" s="273">
        <f>+[4]OTCHET!G485+[4]OTCHET!G486+[4]OTCHET!G489+[4]OTCHET!G490+[4]OTCHET!G493+[4]OTCHET!G494+[4]OTCHET!G498</f>
        <v>0</v>
      </c>
      <c r="H69" s="274">
        <f>+[4]OTCHET!H485+[4]OTCHET!H486+[4]OTCHET!H489+[4]OTCHET!H490+[4]OTCHET!H493+[4]OTCHET!H494+[4]OTCHET!H498</f>
        <v>0</v>
      </c>
      <c r="I69" s="274">
        <f>+[4]OTCHET!I485+[4]OTCHET!I486+[4]OTCHET!I489+[4]OTCHET!I490+[4]OTCHET!I493+[4]OTCHET!I494+[4]OTCHET!I498</f>
        <v>0</v>
      </c>
      <c r="J69" s="275">
        <f>+[4]OTCHET!J485+[4]OTCHET!J486+[4]OTCHET!J489+[4]OTCHET!J490+[4]OTCHET!J493+[4]OTCHET!J494+[4]OTCHET!J498</f>
        <v>0</v>
      </c>
      <c r="K69" s="389" t="e">
        <f>+#REF!+#REF!+#REF!+#REF!+#REF!+#REF!+#REF!</f>
        <v>#REF!</v>
      </c>
      <c r="L69" s="389" t="e">
        <f>+#REF!+#REF!+#REF!+#REF!+#REF!+#REF!+#REF!</f>
        <v>#REF!</v>
      </c>
      <c r="M69" s="389" t="e">
        <f>+#REF!+#REF!+#REF!+#REF!+#REF!+#REF!+#REF!</f>
        <v>#REF!</v>
      </c>
      <c r="N69" s="425"/>
      <c r="O69" s="390"/>
      <c r="P69" s="427"/>
      <c r="Q69" s="428"/>
      <c r="R69" s="428"/>
      <c r="S69" s="428"/>
      <c r="T69" s="428"/>
      <c r="U69" s="428"/>
      <c r="V69" s="428"/>
      <c r="W69" s="429"/>
      <c r="X69" s="428"/>
      <c r="Y69" s="428"/>
    </row>
    <row r="70" spans="1:25" ht="15.75">
      <c r="A70" s="433">
        <v>205</v>
      </c>
      <c r="B70" s="276" t="s">
        <v>103</v>
      </c>
      <c r="C70" s="276" t="s">
        <v>104</v>
      </c>
      <c r="D70" s="276"/>
      <c r="E70" s="277">
        <f>+[4]OTCHET!E487+[4]OTCHET!E488+[4]OTCHET!E491+[4]OTCHET!E492+[4]OTCHET!E495+[4]OTCHET!E496+[4]OTCHET!E497+[4]OTCHET!E499</f>
        <v>0</v>
      </c>
      <c r="F70" s="277">
        <f t="shared" si="1"/>
        <v>0</v>
      </c>
      <c r="G70" s="278">
        <f>+[4]OTCHET!G487+[4]OTCHET!G488+[4]OTCHET!G491+[4]OTCHET!G492+[4]OTCHET!G495+[4]OTCHET!G496+[4]OTCHET!G497+[4]OTCHET!G499</f>
        <v>0</v>
      </c>
      <c r="H70" s="279">
        <f>+[4]OTCHET!H487+[4]OTCHET!H488+[4]OTCHET!H491+[4]OTCHET!H492+[4]OTCHET!H495+[4]OTCHET!H496+[4]OTCHET!H497+[4]OTCHET!H499</f>
        <v>0</v>
      </c>
      <c r="I70" s="279">
        <f>+[4]OTCHET!I487+[4]OTCHET!I488+[4]OTCHET!I491+[4]OTCHET!I492+[4]OTCHET!I495+[4]OTCHET!I496+[4]OTCHET!I497+[4]OTCHET!I499</f>
        <v>0</v>
      </c>
      <c r="J70" s="280">
        <f>+[4]OTCHET!J487+[4]OTCHET!J488+[4]OTCHET!J491+[4]OTCHET!J492+[4]OTCHET!J495+[4]OTCHET!J496+[4]OTCHET!J497+[4]OTCHET!J499</f>
        <v>0</v>
      </c>
      <c r="K70" s="389" t="e">
        <f>+#REF!+#REF!+#REF!+#REF!+#REF!+#REF!+#REF!+#REF!</f>
        <v>#REF!</v>
      </c>
      <c r="L70" s="389" t="e">
        <f>+#REF!+#REF!+#REF!+#REF!+#REF!+#REF!+#REF!+#REF!</f>
        <v>#REF!</v>
      </c>
      <c r="M70" s="389" t="e">
        <f>+#REF!+#REF!+#REF!+#REF!+#REF!+#REF!+#REF!+#REF!</f>
        <v>#REF!</v>
      </c>
      <c r="N70" s="425"/>
      <c r="O70" s="390"/>
      <c r="P70" s="427"/>
      <c r="Q70" s="428"/>
      <c r="R70" s="428"/>
      <c r="S70" s="428"/>
      <c r="T70" s="428"/>
      <c r="U70" s="428"/>
      <c r="V70" s="428"/>
      <c r="W70" s="429"/>
      <c r="X70" s="428"/>
      <c r="Y70" s="428"/>
    </row>
    <row r="71" spans="1:25" ht="15.75">
      <c r="A71" s="433">
        <v>210</v>
      </c>
      <c r="B71" s="276" t="s">
        <v>105</v>
      </c>
      <c r="C71" s="276" t="s">
        <v>106</v>
      </c>
      <c r="D71" s="276"/>
      <c r="E71" s="277">
        <f>+[4]OTCHET!E500</f>
        <v>0</v>
      </c>
      <c r="F71" s="277">
        <f t="shared" si="1"/>
        <v>0</v>
      </c>
      <c r="G71" s="278">
        <f>+[4]OTCHET!G500</f>
        <v>0</v>
      </c>
      <c r="H71" s="279">
        <f>+[4]OTCHET!H500</f>
        <v>0</v>
      </c>
      <c r="I71" s="279">
        <f>+[4]OTCHET!I500</f>
        <v>0</v>
      </c>
      <c r="J71" s="280">
        <f>+[4]OTCHET!J500</f>
        <v>0</v>
      </c>
      <c r="K71" s="389" t="e">
        <f>+#REF!</f>
        <v>#REF!</v>
      </c>
      <c r="L71" s="389" t="e">
        <f>+#REF!</f>
        <v>#REF!</v>
      </c>
      <c r="M71" s="389" t="e">
        <f>+#REF!</f>
        <v>#REF!</v>
      </c>
      <c r="N71" s="425"/>
      <c r="O71" s="390"/>
      <c r="P71" s="427"/>
      <c r="Q71" s="428"/>
      <c r="R71" s="428"/>
      <c r="S71" s="428"/>
      <c r="T71" s="428"/>
      <c r="U71" s="428"/>
      <c r="V71" s="428"/>
      <c r="W71" s="429"/>
      <c r="X71" s="428"/>
      <c r="Y71" s="428"/>
    </row>
    <row r="72" spans="1:25" ht="15.75">
      <c r="A72" s="433">
        <v>215</v>
      </c>
      <c r="B72" s="276" t="s">
        <v>107</v>
      </c>
      <c r="C72" s="276" t="s">
        <v>108</v>
      </c>
      <c r="D72" s="276"/>
      <c r="E72" s="277">
        <f>+[4]OTCHET!E505</f>
        <v>0</v>
      </c>
      <c r="F72" s="277">
        <f t="shared" si="1"/>
        <v>0</v>
      </c>
      <c r="G72" s="278">
        <f>+[4]OTCHET!G505</f>
        <v>0</v>
      </c>
      <c r="H72" s="279">
        <f>+[4]OTCHET!H505</f>
        <v>0</v>
      </c>
      <c r="I72" s="279">
        <f>+[4]OTCHET!I505</f>
        <v>0</v>
      </c>
      <c r="J72" s="280">
        <f>+[4]OTCHET!J505</f>
        <v>0</v>
      </c>
      <c r="K72" s="389" t="e">
        <f>+#REF!</f>
        <v>#REF!</v>
      </c>
      <c r="L72" s="389" t="e">
        <f>+#REF!</f>
        <v>#REF!</v>
      </c>
      <c r="M72" s="389" t="e">
        <f>+#REF!</f>
        <v>#REF!</v>
      </c>
      <c r="N72" s="425"/>
      <c r="O72" s="390"/>
      <c r="P72" s="427"/>
      <c r="Q72" s="428"/>
      <c r="R72" s="428"/>
      <c r="S72" s="428"/>
      <c r="T72" s="428"/>
      <c r="U72" s="428"/>
      <c r="V72" s="428"/>
      <c r="W72" s="429"/>
      <c r="X72" s="428"/>
      <c r="Y72" s="428"/>
    </row>
    <row r="73" spans="1:25" ht="15.75">
      <c r="A73" s="433">
        <v>220</v>
      </c>
      <c r="B73" s="276" t="s">
        <v>109</v>
      </c>
      <c r="C73" s="276" t="s">
        <v>110</v>
      </c>
      <c r="D73" s="276"/>
      <c r="E73" s="277">
        <f>+[4]OTCHET!E545</f>
        <v>0</v>
      </c>
      <c r="F73" s="277">
        <f t="shared" si="1"/>
        <v>0</v>
      </c>
      <c r="G73" s="278">
        <f>+[4]OTCHET!G545</f>
        <v>0</v>
      </c>
      <c r="H73" s="279">
        <f>+[4]OTCHET!H545</f>
        <v>0</v>
      </c>
      <c r="I73" s="279">
        <f>+[4]OTCHET!I545</f>
        <v>0</v>
      </c>
      <c r="J73" s="280">
        <f>+[4]OTCHET!J545</f>
        <v>0</v>
      </c>
      <c r="K73" s="389" t="e">
        <f>+#REF!</f>
        <v>#REF!</v>
      </c>
      <c r="L73" s="389" t="e">
        <f>+#REF!</f>
        <v>#REF!</v>
      </c>
      <c r="M73" s="389" t="e">
        <f>+#REF!</f>
        <v>#REF!</v>
      </c>
      <c r="N73" s="425"/>
      <c r="O73" s="390"/>
      <c r="P73" s="427"/>
      <c r="Q73" s="428"/>
      <c r="R73" s="428"/>
      <c r="S73" s="428"/>
      <c r="T73" s="428"/>
      <c r="U73" s="428"/>
      <c r="V73" s="428"/>
      <c r="W73" s="429"/>
      <c r="X73" s="428"/>
      <c r="Y73" s="428"/>
    </row>
    <row r="74" spans="1:25" ht="15.75">
      <c r="A74" s="433">
        <v>230</v>
      </c>
      <c r="B74" s="281" t="s">
        <v>111</v>
      </c>
      <c r="C74" s="281" t="s">
        <v>112</v>
      </c>
      <c r="D74" s="281"/>
      <c r="E74" s="277">
        <f>+[4]OTCHET!E584+[4]OTCHET!E585</f>
        <v>0</v>
      </c>
      <c r="F74" s="277">
        <f t="shared" si="1"/>
        <v>0</v>
      </c>
      <c r="G74" s="278">
        <f>+[4]OTCHET!G584+[4]OTCHET!G585</f>
        <v>0</v>
      </c>
      <c r="H74" s="279">
        <f>+[4]OTCHET!H584+[4]OTCHET!H585</f>
        <v>0</v>
      </c>
      <c r="I74" s="279">
        <f>+[4]OTCHET!I584+[4]OTCHET!I585</f>
        <v>0</v>
      </c>
      <c r="J74" s="280">
        <f>+[4]OTCHET!J584+[4]OTCHET!J585</f>
        <v>0</v>
      </c>
      <c r="K74" s="389" t="e">
        <f>+#REF!+#REF!</f>
        <v>#REF!</v>
      </c>
      <c r="L74" s="389" t="e">
        <f>+#REF!+#REF!</f>
        <v>#REF!</v>
      </c>
      <c r="M74" s="389" t="e">
        <f>+#REF!+#REF!</f>
        <v>#REF!</v>
      </c>
      <c r="N74" s="425"/>
      <c r="O74" s="390"/>
      <c r="P74" s="427"/>
      <c r="Q74" s="428"/>
      <c r="R74" s="428"/>
      <c r="S74" s="428"/>
      <c r="T74" s="428"/>
      <c r="U74" s="428"/>
      <c r="V74" s="428"/>
      <c r="W74" s="429"/>
      <c r="X74" s="428"/>
      <c r="Y74" s="428"/>
    </row>
    <row r="75" spans="1:25" ht="15.75">
      <c r="A75" s="433">
        <v>235</v>
      </c>
      <c r="B75" s="282" t="s">
        <v>113</v>
      </c>
      <c r="C75" s="282" t="s">
        <v>114</v>
      </c>
      <c r="D75" s="282"/>
      <c r="E75" s="283">
        <f>+[4]OTCHET!E586+[4]OTCHET!E587+[4]OTCHET!E588</f>
        <v>0</v>
      </c>
      <c r="F75" s="283">
        <f t="shared" si="1"/>
        <v>0</v>
      </c>
      <c r="G75" s="284">
        <f>+[4]OTCHET!G586+[4]OTCHET!G587+[4]OTCHET!G588</f>
        <v>0</v>
      </c>
      <c r="H75" s="285">
        <f>+[4]OTCHET!H586+[4]OTCHET!H587+[4]OTCHET!H588</f>
        <v>0</v>
      </c>
      <c r="I75" s="285">
        <f>+[4]OTCHET!I586+[4]OTCHET!I587+[4]OTCHET!I588</f>
        <v>0</v>
      </c>
      <c r="J75" s="286">
        <f>+[4]OTCHET!J586+[4]OTCHET!J587+[4]OTCHET!J588</f>
        <v>0</v>
      </c>
      <c r="K75" s="389" t="e">
        <f>+#REF!+#REF!+#REF!</f>
        <v>#REF!</v>
      </c>
      <c r="L75" s="389" t="e">
        <f>+#REF!+#REF!+#REF!</f>
        <v>#REF!</v>
      </c>
      <c r="M75" s="389" t="e">
        <f>+#REF!+#REF!+#REF!</f>
        <v>#REF!</v>
      </c>
      <c r="N75" s="425"/>
      <c r="O75" s="390"/>
      <c r="P75" s="427"/>
      <c r="Q75" s="428"/>
      <c r="R75" s="428"/>
      <c r="S75" s="428"/>
      <c r="T75" s="428"/>
      <c r="U75" s="428"/>
      <c r="V75" s="428"/>
      <c r="W75" s="429"/>
      <c r="X75" s="428"/>
      <c r="Y75" s="428"/>
    </row>
    <row r="76" spans="1:25" ht="15.75">
      <c r="A76" s="433">
        <v>240</v>
      </c>
      <c r="B76" s="184" t="s">
        <v>115</v>
      </c>
      <c r="C76" s="185" t="s">
        <v>116</v>
      </c>
      <c r="D76" s="184"/>
      <c r="E76" s="223">
        <f>[4]OTCHET!E464</f>
        <v>0</v>
      </c>
      <c r="F76" s="223">
        <f t="shared" si="1"/>
        <v>0</v>
      </c>
      <c r="G76" s="224">
        <f>[4]OTCHET!G464</f>
        <v>0</v>
      </c>
      <c r="H76" s="225">
        <f>[4]OTCHET!H464</f>
        <v>0</v>
      </c>
      <c r="I76" s="225">
        <f>[4]OTCHET!I464</f>
        <v>0</v>
      </c>
      <c r="J76" s="226">
        <f>[4]OTCHET!J464</f>
        <v>0</v>
      </c>
      <c r="K76" s="389" t="e">
        <f>#REF!</f>
        <v>#REF!</v>
      </c>
      <c r="L76" s="389" t="e">
        <f>#REF!</f>
        <v>#REF!</v>
      </c>
      <c r="M76" s="389" t="e">
        <f>#REF!</f>
        <v>#REF!</v>
      </c>
      <c r="N76" s="425"/>
      <c r="O76" s="390"/>
      <c r="P76" s="427"/>
      <c r="Q76" s="428"/>
      <c r="R76" s="428"/>
      <c r="S76" s="428"/>
      <c r="T76" s="428"/>
      <c r="U76" s="428"/>
      <c r="V76" s="428"/>
      <c r="W76" s="429"/>
      <c r="X76" s="428"/>
      <c r="Y76" s="428"/>
    </row>
    <row r="77" spans="1:25" ht="15.75">
      <c r="A77" s="433">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425"/>
      <c r="O77" s="390"/>
      <c r="P77" s="427"/>
      <c r="Q77" s="428"/>
      <c r="R77" s="428"/>
      <c r="S77" s="428"/>
      <c r="T77" s="428"/>
      <c r="U77" s="428"/>
      <c r="V77" s="428"/>
      <c r="W77" s="429"/>
      <c r="X77" s="428"/>
      <c r="Y77" s="428"/>
    </row>
    <row r="78" spans="1:25" ht="15.75">
      <c r="A78" s="433">
        <v>250</v>
      </c>
      <c r="B78" s="271" t="s">
        <v>119</v>
      </c>
      <c r="C78" s="271" t="s">
        <v>120</v>
      </c>
      <c r="D78" s="271"/>
      <c r="E78" s="272">
        <f>+[4]OTCHET!E469+[4]OTCHET!E472</f>
        <v>0</v>
      </c>
      <c r="F78" s="272">
        <f t="shared" si="1"/>
        <v>0</v>
      </c>
      <c r="G78" s="273">
        <f>+[4]OTCHET!G469+[4]OTCHET!G472</f>
        <v>0</v>
      </c>
      <c r="H78" s="274">
        <f>+[4]OTCHET!H469+[4]OTCHET!H472</f>
        <v>0</v>
      </c>
      <c r="I78" s="274">
        <f>+[4]OTCHET!I469+[4]OTCHET!I472</f>
        <v>0</v>
      </c>
      <c r="J78" s="275">
        <f>+[4]OTCHET!J469+[4]OTCHET!J472</f>
        <v>0</v>
      </c>
      <c r="K78" s="391"/>
      <c r="L78" s="391"/>
      <c r="M78" s="391"/>
      <c r="N78" s="425"/>
      <c r="O78" s="390"/>
      <c r="P78" s="427"/>
      <c r="Q78" s="428"/>
      <c r="R78" s="428"/>
      <c r="S78" s="428"/>
      <c r="T78" s="428"/>
      <c r="U78" s="428"/>
      <c r="V78" s="428"/>
      <c r="W78" s="429"/>
      <c r="X78" s="428"/>
      <c r="Y78" s="428"/>
    </row>
    <row r="79" spans="1:25" ht="15.75">
      <c r="A79" s="433">
        <v>260</v>
      </c>
      <c r="B79" s="276" t="s">
        <v>121</v>
      </c>
      <c r="C79" s="276" t="s">
        <v>122</v>
      </c>
      <c r="D79" s="276"/>
      <c r="E79" s="277">
        <f>+[4]OTCHET!E470+[4]OTCHET!E473</f>
        <v>0</v>
      </c>
      <c r="F79" s="277">
        <f t="shared" si="1"/>
        <v>0</v>
      </c>
      <c r="G79" s="278">
        <f>+[4]OTCHET!G470+[4]OTCHET!G473</f>
        <v>0</v>
      </c>
      <c r="H79" s="279">
        <f>+[4]OTCHET!H470+[4]OTCHET!H473</f>
        <v>0</v>
      </c>
      <c r="I79" s="279">
        <f>+[4]OTCHET!I470+[4]OTCHET!I473</f>
        <v>0</v>
      </c>
      <c r="J79" s="280">
        <f>+[4]OTCHET!J470+[4]OTCHET!J473</f>
        <v>0</v>
      </c>
      <c r="K79" s="391"/>
      <c r="L79" s="391"/>
      <c r="M79" s="391"/>
      <c r="N79" s="425"/>
      <c r="O79" s="390"/>
      <c r="P79" s="427"/>
      <c r="Q79" s="428"/>
      <c r="R79" s="428"/>
      <c r="S79" s="428"/>
      <c r="T79" s="428"/>
      <c r="U79" s="428"/>
      <c r="V79" s="428"/>
      <c r="W79" s="429"/>
      <c r="X79" s="428"/>
      <c r="Y79" s="428"/>
    </row>
    <row r="80" spans="1:25" ht="15.75">
      <c r="A80" s="433">
        <v>265</v>
      </c>
      <c r="B80" s="276" t="s">
        <v>123</v>
      </c>
      <c r="C80" s="276" t="s">
        <v>124</v>
      </c>
      <c r="D80" s="276"/>
      <c r="E80" s="277">
        <f>[4]OTCHET!E474</f>
        <v>0</v>
      </c>
      <c r="F80" s="277">
        <f t="shared" si="1"/>
        <v>0</v>
      </c>
      <c r="G80" s="278">
        <f>[4]OTCHET!G474</f>
        <v>0</v>
      </c>
      <c r="H80" s="279">
        <f>[4]OTCHET!H474</f>
        <v>0</v>
      </c>
      <c r="I80" s="279">
        <f>[4]OTCHET!I474</f>
        <v>0</v>
      </c>
      <c r="J80" s="280">
        <f>[4]OTCHET!J474</f>
        <v>0</v>
      </c>
      <c r="K80" s="391"/>
      <c r="L80" s="391"/>
      <c r="M80" s="391"/>
      <c r="N80" s="425"/>
      <c r="O80" s="390"/>
      <c r="P80" s="427"/>
      <c r="Q80" s="428"/>
      <c r="R80" s="428"/>
      <c r="S80" s="428"/>
      <c r="T80" s="428"/>
      <c r="U80" s="428"/>
      <c r="V80" s="428"/>
      <c r="W80" s="429"/>
      <c r="X80" s="428"/>
      <c r="Y80" s="428"/>
    </row>
    <row r="81" spans="1:25" ht="15.75" hidden="1" customHeight="1">
      <c r="A81" s="433"/>
      <c r="B81" s="276"/>
      <c r="C81" s="276"/>
      <c r="D81" s="276"/>
      <c r="E81" s="277"/>
      <c r="F81" s="277">
        <f t="shared" si="1"/>
        <v>0</v>
      </c>
      <c r="G81" s="278"/>
      <c r="H81" s="279"/>
      <c r="I81" s="279"/>
      <c r="J81" s="280"/>
      <c r="K81" s="391"/>
      <c r="L81" s="391"/>
      <c r="M81" s="391"/>
      <c r="N81" s="425"/>
      <c r="O81" s="390"/>
      <c r="P81" s="427"/>
      <c r="Q81" s="428"/>
      <c r="R81" s="428"/>
      <c r="S81" s="428"/>
      <c r="T81" s="428"/>
      <c r="U81" s="428"/>
      <c r="V81" s="428"/>
      <c r="W81" s="429"/>
      <c r="X81" s="428"/>
      <c r="Y81" s="428"/>
    </row>
    <row r="82" spans="1:25" ht="15.75">
      <c r="A82" s="433">
        <v>270</v>
      </c>
      <c r="B82" s="276" t="s">
        <v>125</v>
      </c>
      <c r="C82" s="276" t="s">
        <v>126</v>
      </c>
      <c r="D82" s="276"/>
      <c r="E82" s="277">
        <f>+[4]OTCHET!E482</f>
        <v>0</v>
      </c>
      <c r="F82" s="277">
        <f t="shared" si="1"/>
        <v>0</v>
      </c>
      <c r="G82" s="278">
        <f>+[4]OTCHET!G482</f>
        <v>0</v>
      </c>
      <c r="H82" s="279">
        <f>+[4]OTCHET!H482</f>
        <v>0</v>
      </c>
      <c r="I82" s="279">
        <f>+[4]OTCHET!I482</f>
        <v>0</v>
      </c>
      <c r="J82" s="280">
        <f>+[4]OTCHET!J482</f>
        <v>0</v>
      </c>
      <c r="K82" s="391"/>
      <c r="L82" s="391"/>
      <c r="M82" s="391"/>
      <c r="N82" s="425"/>
      <c r="O82" s="390"/>
      <c r="P82" s="427"/>
      <c r="Q82" s="428"/>
      <c r="R82" s="428"/>
      <c r="S82" s="428"/>
      <c r="T82" s="428"/>
      <c r="U82" s="428"/>
      <c r="V82" s="428"/>
      <c r="W82" s="429"/>
      <c r="X82" s="428"/>
      <c r="Y82" s="428"/>
    </row>
    <row r="83" spans="1:25" ht="15.75">
      <c r="A83" s="433">
        <v>275</v>
      </c>
      <c r="B83" s="287" t="s">
        <v>127</v>
      </c>
      <c r="C83" s="287" t="s">
        <v>128</v>
      </c>
      <c r="D83" s="287"/>
      <c r="E83" s="283">
        <f>+[4]OTCHET!E483</f>
        <v>0</v>
      </c>
      <c r="F83" s="283">
        <f t="shared" si="1"/>
        <v>0</v>
      </c>
      <c r="G83" s="284">
        <f>+[4]OTCHET!G483</f>
        <v>0</v>
      </c>
      <c r="H83" s="285">
        <f>+[4]OTCHET!H483</f>
        <v>0</v>
      </c>
      <c r="I83" s="285">
        <f>+[4]OTCHET!I483</f>
        <v>0</v>
      </c>
      <c r="J83" s="286">
        <f>+[4]OTCHET!J483</f>
        <v>0</v>
      </c>
      <c r="K83" s="391"/>
      <c r="L83" s="391"/>
      <c r="M83" s="391"/>
      <c r="N83" s="425"/>
      <c r="O83" s="390"/>
      <c r="P83" s="427"/>
      <c r="Q83" s="428"/>
      <c r="R83" s="428"/>
      <c r="S83" s="428"/>
      <c r="T83" s="428"/>
      <c r="U83" s="428"/>
      <c r="V83" s="428"/>
      <c r="W83" s="429"/>
      <c r="X83" s="428"/>
      <c r="Y83" s="428"/>
    </row>
    <row r="84" spans="1:25" ht="15.75">
      <c r="A84" s="433">
        <v>280</v>
      </c>
      <c r="B84" s="184" t="s">
        <v>129</v>
      </c>
      <c r="C84" s="185" t="s">
        <v>130</v>
      </c>
      <c r="D84" s="184"/>
      <c r="E84" s="223">
        <f>[4]OTCHET!E538</f>
        <v>0</v>
      </c>
      <c r="F84" s="223">
        <f t="shared" si="1"/>
        <v>0</v>
      </c>
      <c r="G84" s="224">
        <f>[4]OTCHET!G538</f>
        <v>0</v>
      </c>
      <c r="H84" s="225">
        <f>[4]OTCHET!H538</f>
        <v>0</v>
      </c>
      <c r="I84" s="225">
        <f>[4]OTCHET!I538</f>
        <v>0</v>
      </c>
      <c r="J84" s="226">
        <f>[4]OTCHET!J538</f>
        <v>0</v>
      </c>
      <c r="K84" s="391"/>
      <c r="L84" s="391"/>
      <c r="M84" s="391"/>
      <c r="N84" s="425"/>
      <c r="O84" s="390"/>
      <c r="P84" s="427"/>
      <c r="Q84" s="428"/>
      <c r="R84" s="428"/>
      <c r="S84" s="428"/>
      <c r="T84" s="428"/>
      <c r="U84" s="428"/>
      <c r="V84" s="428"/>
      <c r="W84" s="429"/>
      <c r="X84" s="428"/>
      <c r="Y84" s="428"/>
    </row>
    <row r="85" spans="1:25" ht="15.75">
      <c r="A85" s="433">
        <v>285</v>
      </c>
      <c r="B85" s="197" t="s">
        <v>131</v>
      </c>
      <c r="C85" s="196" t="s">
        <v>132</v>
      </c>
      <c r="D85" s="197"/>
      <c r="E85" s="227">
        <f>[4]OTCHET!E539</f>
        <v>0</v>
      </c>
      <c r="F85" s="227">
        <f t="shared" si="1"/>
        <v>0</v>
      </c>
      <c r="G85" s="228">
        <f>[4]OTCHET!G539</f>
        <v>0</v>
      </c>
      <c r="H85" s="229">
        <f>[4]OTCHET!H539</f>
        <v>0</v>
      </c>
      <c r="I85" s="229">
        <f>[4]OTCHET!I539</f>
        <v>0</v>
      </c>
      <c r="J85" s="230">
        <f>[4]OTCHET!J539</f>
        <v>0</v>
      </c>
      <c r="K85" s="391"/>
      <c r="L85" s="391"/>
      <c r="M85" s="391"/>
      <c r="N85" s="425"/>
      <c r="O85" s="390"/>
      <c r="P85" s="427"/>
      <c r="Q85" s="428"/>
      <c r="R85" s="428"/>
      <c r="S85" s="428"/>
      <c r="T85" s="428"/>
      <c r="U85" s="428"/>
      <c r="V85" s="428"/>
      <c r="W85" s="429"/>
      <c r="X85" s="428"/>
      <c r="Y85" s="428"/>
    </row>
    <row r="86" spans="1:25" ht="15.75">
      <c r="A86" s="433">
        <v>290</v>
      </c>
      <c r="B86" s="190" t="s">
        <v>133</v>
      </c>
      <c r="C86" s="96" t="s">
        <v>134</v>
      </c>
      <c r="D86" s="190"/>
      <c r="E86" s="231">
        <f>+E87+E88</f>
        <v>0</v>
      </c>
      <c r="F86" s="231">
        <f>+F87+F88</f>
        <v>-949249</v>
      </c>
      <c r="G86" s="232">
        <f t="shared" ref="G86" si="15">+G87+G88</f>
        <v>0</v>
      </c>
      <c r="H86" s="233">
        <f>+H87+H88</f>
        <v>0</v>
      </c>
      <c r="I86" s="233">
        <f>+I87+I88</f>
        <v>0</v>
      </c>
      <c r="J86" s="234">
        <f>+J87+J88</f>
        <v>-949249</v>
      </c>
      <c r="K86" s="391">
        <f t="shared" ref="K86:M86" si="16">+K87+K88</f>
        <v>0</v>
      </c>
      <c r="L86" s="391">
        <f t="shared" si="16"/>
        <v>0</v>
      </c>
      <c r="M86" s="391">
        <f t="shared" si="16"/>
        <v>0</v>
      </c>
      <c r="N86" s="425"/>
      <c r="O86" s="390"/>
      <c r="P86" s="427"/>
      <c r="Q86" s="428"/>
      <c r="R86" s="428"/>
      <c r="S86" s="428"/>
      <c r="T86" s="428"/>
      <c r="U86" s="428"/>
      <c r="V86" s="428"/>
      <c r="W86" s="429"/>
      <c r="X86" s="428"/>
      <c r="Y86" s="428"/>
    </row>
    <row r="87" spans="1:25" ht="15.75">
      <c r="A87" s="433">
        <v>295</v>
      </c>
      <c r="B87" s="271" t="s">
        <v>135</v>
      </c>
      <c r="C87" s="271" t="s">
        <v>136</v>
      </c>
      <c r="D87" s="288"/>
      <c r="E87" s="272">
        <f>+[4]OTCHET!E506+[4]OTCHET!E515+[4]OTCHET!E519+[4]OTCHET!E546</f>
        <v>0</v>
      </c>
      <c r="F87" s="272">
        <f t="shared" si="1"/>
        <v>0</v>
      </c>
      <c r="G87" s="273">
        <f>+[4]OTCHET!G506+[4]OTCHET!G515+[4]OTCHET!G519+[4]OTCHET!G546</f>
        <v>0</v>
      </c>
      <c r="H87" s="274">
        <f>+[4]OTCHET!H506+[4]OTCHET!H515+[4]OTCHET!H519+[4]OTCHET!H546</f>
        <v>0</v>
      </c>
      <c r="I87" s="274">
        <f>+[4]OTCHET!I506+[4]OTCHET!I515+[4]OTCHET!I519+[4]OTCHET!I546</f>
        <v>0</v>
      </c>
      <c r="J87" s="275">
        <f>+[4]OTCHET!J506+[4]OTCHET!J515+[4]OTCHET!J519+[4]OTCHET!J546</f>
        <v>0</v>
      </c>
      <c r="K87" s="391"/>
      <c r="L87" s="391"/>
      <c r="M87" s="391"/>
      <c r="N87" s="425"/>
      <c r="O87" s="390"/>
      <c r="P87" s="427"/>
      <c r="Q87" s="428"/>
      <c r="R87" s="428"/>
      <c r="S87" s="428"/>
      <c r="T87" s="428"/>
      <c r="U87" s="428"/>
      <c r="V87" s="428"/>
      <c r="W87" s="429"/>
      <c r="X87" s="428"/>
      <c r="Y87" s="428"/>
    </row>
    <row r="88" spans="1:25" ht="15.75">
      <c r="A88" s="433">
        <v>300</v>
      </c>
      <c r="B88" s="287" t="s">
        <v>137</v>
      </c>
      <c r="C88" s="287" t="s">
        <v>138</v>
      </c>
      <c r="D88" s="289"/>
      <c r="E88" s="283">
        <f>+[4]OTCHET!E524+[4]OTCHET!E527+[4]OTCHET!E547</f>
        <v>0</v>
      </c>
      <c r="F88" s="283">
        <f t="shared" si="1"/>
        <v>-949249</v>
      </c>
      <c r="G88" s="284">
        <f>+[4]OTCHET!G524+[4]OTCHET!G527+[4]OTCHET!G547</f>
        <v>0</v>
      </c>
      <c r="H88" s="285">
        <f>+[4]OTCHET!H524+[4]OTCHET!H527+[4]OTCHET!H547</f>
        <v>0</v>
      </c>
      <c r="I88" s="285">
        <f>+[4]OTCHET!I524+[4]OTCHET!I527+[4]OTCHET!I547</f>
        <v>0</v>
      </c>
      <c r="J88" s="286">
        <f>+[4]OTCHET!J524+[4]OTCHET!J527+[4]OTCHET!J547</f>
        <v>-949249</v>
      </c>
      <c r="K88" s="391"/>
      <c r="L88" s="391"/>
      <c r="M88" s="391"/>
      <c r="N88" s="425"/>
      <c r="O88" s="390"/>
      <c r="P88" s="427"/>
      <c r="Q88" s="428"/>
      <c r="R88" s="428"/>
      <c r="S88" s="428"/>
      <c r="T88" s="428"/>
      <c r="U88" s="428"/>
      <c r="V88" s="428"/>
      <c r="W88" s="429"/>
      <c r="X88" s="428"/>
      <c r="Y88" s="428"/>
    </row>
    <row r="89" spans="1:25" ht="15.75">
      <c r="A89" s="433">
        <v>310</v>
      </c>
      <c r="B89" s="184" t="s">
        <v>139</v>
      </c>
      <c r="C89" s="185" t="s">
        <v>140</v>
      </c>
      <c r="D89" s="290"/>
      <c r="E89" s="223">
        <f>[4]OTCHET!E534</f>
        <v>0</v>
      </c>
      <c r="F89" s="223">
        <f t="shared" ref="F89:F96" si="17">+G89+H89+I89+J89</f>
        <v>-120</v>
      </c>
      <c r="G89" s="224">
        <f>[4]OTCHET!G534</f>
        <v>0</v>
      </c>
      <c r="H89" s="225">
        <f>[4]OTCHET!H534</f>
        <v>0</v>
      </c>
      <c r="I89" s="225">
        <f>[4]OTCHET!I534</f>
        <v>0</v>
      </c>
      <c r="J89" s="226">
        <f>[4]OTCHET!J534</f>
        <v>-120</v>
      </c>
      <c r="K89" s="391"/>
      <c r="L89" s="391"/>
      <c r="M89" s="391"/>
      <c r="N89" s="425"/>
      <c r="O89" s="390"/>
      <c r="P89" s="427"/>
      <c r="Q89" s="428"/>
      <c r="R89" s="428"/>
      <c r="S89" s="428"/>
      <c r="T89" s="428"/>
      <c r="U89" s="428"/>
      <c r="V89" s="428"/>
      <c r="W89" s="429"/>
      <c r="X89" s="428"/>
      <c r="Y89" s="428"/>
    </row>
    <row r="90" spans="1:25" ht="15.75">
      <c r="A90" s="433">
        <v>320</v>
      </c>
      <c r="B90" s="197" t="s">
        <v>141</v>
      </c>
      <c r="C90" s="196" t="s">
        <v>142</v>
      </c>
      <c r="D90" s="197"/>
      <c r="E90" s="227">
        <f>+[4]OTCHET!E570+[4]OTCHET!E571+[4]OTCHET!E572+[4]OTCHET!E573+[4]OTCHET!E574+[4]OTCHET!E575</f>
        <v>0</v>
      </c>
      <c r="F90" s="227">
        <f t="shared" si="17"/>
        <v>0</v>
      </c>
      <c r="G90" s="228">
        <f>+[4]OTCHET!G570+[4]OTCHET!G571+[4]OTCHET!G572+[4]OTCHET!G573+[4]OTCHET!G574+[4]OTCHET!G575</f>
        <v>0</v>
      </c>
      <c r="H90" s="229">
        <f>+[4]OTCHET!H570+[4]OTCHET!H571+[4]OTCHET!H572+[4]OTCHET!H573+[4]OTCHET!H574+[4]OTCHET!H575</f>
        <v>0</v>
      </c>
      <c r="I90" s="229">
        <f>+[4]OTCHET!I570+[4]OTCHET!I571+[4]OTCHET!I572+[4]OTCHET!I573+[4]OTCHET!I574+[4]OTCHET!I575</f>
        <v>0</v>
      </c>
      <c r="J90" s="230">
        <f>+[4]OTCHET!J570+[4]OTCHET!J571+[4]OTCHET!J572+[4]OTCHET!J573+[4]OTCHET!J574+[4]OTCHET!J575</f>
        <v>0</v>
      </c>
      <c r="K90" s="391"/>
      <c r="L90" s="391"/>
      <c r="M90" s="391"/>
      <c r="N90" s="425"/>
      <c r="O90" s="390"/>
      <c r="P90" s="427"/>
      <c r="Q90" s="428"/>
      <c r="R90" s="428"/>
      <c r="S90" s="428"/>
      <c r="T90" s="428"/>
      <c r="U90" s="428"/>
      <c r="V90" s="428"/>
      <c r="W90" s="429"/>
      <c r="X90" s="428"/>
      <c r="Y90" s="428"/>
    </row>
    <row r="91" spans="1:25" ht="15.75">
      <c r="A91" s="433">
        <v>330</v>
      </c>
      <c r="B91" s="291" t="s">
        <v>143</v>
      </c>
      <c r="C91" s="291" t="s">
        <v>144</v>
      </c>
      <c r="D91" s="291"/>
      <c r="E91" s="135">
        <f>+[4]OTCHET!E576+[4]OTCHET!E577+[4]OTCHET!E578+[4]OTCHET!E579+[4]OTCHET!E580+[4]OTCHET!E581+[4]OTCHET!E582</f>
        <v>0</v>
      </c>
      <c r="F91" s="135">
        <f t="shared" si="17"/>
        <v>0</v>
      </c>
      <c r="G91" s="136">
        <f>+[4]OTCHET!G576+[4]OTCHET!G577+[4]OTCHET!G578+[4]OTCHET!G579+[4]OTCHET!G580+[4]OTCHET!G581+[4]OTCHET!G582</f>
        <v>0</v>
      </c>
      <c r="H91" s="137">
        <f>+[4]OTCHET!H576+[4]OTCHET!H577+[4]OTCHET!H578+[4]OTCHET!H579+[4]OTCHET!H580+[4]OTCHET!H581+[4]OTCHET!H582</f>
        <v>0</v>
      </c>
      <c r="I91" s="137">
        <f>+[4]OTCHET!I576+[4]OTCHET!I577+[4]OTCHET!I578+[4]OTCHET!I579+[4]OTCHET!I580+[4]OTCHET!I581+[4]OTCHET!I582</f>
        <v>0</v>
      </c>
      <c r="J91" s="138">
        <f>+[4]OTCHET!J576+[4]OTCHET!J577+[4]OTCHET!J578+[4]OTCHET!J579+[4]OTCHET!J580+[4]OTCHET!J581+[4]OTCHET!J582</f>
        <v>0</v>
      </c>
      <c r="K91" s="392"/>
      <c r="L91" s="392"/>
      <c r="M91" s="392"/>
      <c r="N91" s="425"/>
      <c r="O91" s="390"/>
      <c r="P91" s="427"/>
      <c r="Q91" s="428"/>
      <c r="R91" s="428"/>
      <c r="S91" s="428"/>
      <c r="T91" s="428"/>
      <c r="U91" s="428"/>
      <c r="V91" s="428"/>
      <c r="W91" s="429"/>
      <c r="X91" s="428"/>
      <c r="Y91" s="428"/>
    </row>
    <row r="92" spans="1:25" ht="15.75">
      <c r="A92" s="433">
        <v>335</v>
      </c>
      <c r="B92" s="196" t="s">
        <v>145</v>
      </c>
      <c r="C92" s="196" t="s">
        <v>146</v>
      </c>
      <c r="D92" s="291"/>
      <c r="E92" s="135">
        <f>+[4]OTCHET!E583</f>
        <v>0</v>
      </c>
      <c r="F92" s="135">
        <f t="shared" si="17"/>
        <v>0</v>
      </c>
      <c r="G92" s="136">
        <f>+[4]OTCHET!G583</f>
        <v>0</v>
      </c>
      <c r="H92" s="137">
        <f>+[4]OTCHET!H583</f>
        <v>0</v>
      </c>
      <c r="I92" s="137">
        <f>+[4]OTCHET!I583</f>
        <v>0</v>
      </c>
      <c r="J92" s="138">
        <f>+[4]OTCHET!J583</f>
        <v>0</v>
      </c>
      <c r="K92" s="392"/>
      <c r="L92" s="392"/>
      <c r="M92" s="392"/>
      <c r="N92" s="425"/>
      <c r="O92" s="390"/>
      <c r="P92" s="427"/>
      <c r="Q92" s="428"/>
      <c r="R92" s="428"/>
      <c r="S92" s="428"/>
      <c r="T92" s="428"/>
      <c r="U92" s="428"/>
      <c r="V92" s="428"/>
      <c r="W92" s="429"/>
      <c r="X92" s="428"/>
      <c r="Y92" s="428"/>
    </row>
    <row r="93" spans="1:25" ht="15.75">
      <c r="A93" s="433">
        <v>340</v>
      </c>
      <c r="B93" s="196" t="s">
        <v>147</v>
      </c>
      <c r="C93" s="196" t="s">
        <v>148</v>
      </c>
      <c r="D93" s="196"/>
      <c r="E93" s="135">
        <f>+[4]OTCHET!E590+[4]OTCHET!E591</f>
        <v>0</v>
      </c>
      <c r="F93" s="135">
        <f t="shared" si="17"/>
        <v>0</v>
      </c>
      <c r="G93" s="136">
        <f>+[4]OTCHET!G590+[4]OTCHET!G591</f>
        <v>0</v>
      </c>
      <c r="H93" s="137">
        <f>+[4]OTCHET!H590+[4]OTCHET!H591</f>
        <v>0</v>
      </c>
      <c r="I93" s="137">
        <f>+[4]OTCHET!I590+[4]OTCHET!I591</f>
        <v>0</v>
      </c>
      <c r="J93" s="138">
        <f>+[4]OTCHET!J590+[4]OTCHET!J591</f>
        <v>0</v>
      </c>
      <c r="K93" s="392"/>
      <c r="L93" s="392"/>
      <c r="M93" s="392"/>
      <c r="N93" s="425"/>
      <c r="O93" s="390"/>
      <c r="P93" s="427"/>
      <c r="Q93" s="428"/>
      <c r="R93" s="428"/>
      <c r="S93" s="428"/>
      <c r="T93" s="428"/>
      <c r="U93" s="428"/>
      <c r="V93" s="428"/>
      <c r="W93" s="429"/>
      <c r="X93" s="428"/>
      <c r="Y93" s="428"/>
    </row>
    <row r="94" spans="1:25" ht="15.75">
      <c r="A94" s="433">
        <v>345</v>
      </c>
      <c r="B94" s="196" t="s">
        <v>149</v>
      </c>
      <c r="C94" s="291" t="s">
        <v>150</v>
      </c>
      <c r="D94" s="196"/>
      <c r="E94" s="135">
        <f>+[4]OTCHET!E592+[4]OTCHET!E593</f>
        <v>0</v>
      </c>
      <c r="F94" s="135">
        <f t="shared" si="17"/>
        <v>0</v>
      </c>
      <c r="G94" s="136">
        <f>+[4]OTCHET!G592+[4]OTCHET!G593</f>
        <v>0</v>
      </c>
      <c r="H94" s="137">
        <f>+[4]OTCHET!H592+[4]OTCHET!H593</f>
        <v>0</v>
      </c>
      <c r="I94" s="137">
        <f>+[4]OTCHET!I592+[4]OTCHET!I593</f>
        <v>0</v>
      </c>
      <c r="J94" s="138">
        <f>+[4]OTCHET!J592+[4]OTCHET!J593</f>
        <v>0</v>
      </c>
      <c r="K94" s="392"/>
      <c r="L94" s="392"/>
      <c r="M94" s="392"/>
      <c r="N94" s="425"/>
      <c r="O94" s="390"/>
      <c r="P94" s="427"/>
      <c r="Q94" s="428"/>
      <c r="R94" s="428"/>
      <c r="S94" s="428"/>
      <c r="T94" s="428"/>
      <c r="U94" s="428"/>
      <c r="V94" s="428"/>
      <c r="W94" s="429"/>
      <c r="X94" s="428"/>
      <c r="Y94" s="428"/>
    </row>
    <row r="95" spans="1:25" ht="15.75">
      <c r="A95" s="433">
        <v>350</v>
      </c>
      <c r="B95" s="96" t="s">
        <v>151</v>
      </c>
      <c r="C95" s="96" t="s">
        <v>152</v>
      </c>
      <c r="D95" s="96"/>
      <c r="E95" s="97">
        <f>[4]OTCHET!E594</f>
        <v>0</v>
      </c>
      <c r="F95" s="97">
        <f t="shared" si="17"/>
        <v>0</v>
      </c>
      <c r="G95" s="98">
        <f>[4]OTCHET!G594</f>
        <v>0</v>
      </c>
      <c r="H95" s="99">
        <f>[4]OTCHET!H594</f>
        <v>0</v>
      </c>
      <c r="I95" s="99">
        <f>[4]OTCHET!I594</f>
        <v>0</v>
      </c>
      <c r="J95" s="100">
        <f>[4]OTCHET!J594</f>
        <v>0</v>
      </c>
      <c r="K95" s="392"/>
      <c r="L95" s="392"/>
      <c r="M95" s="392"/>
      <c r="N95" s="425"/>
      <c r="O95" s="390"/>
      <c r="P95" s="427"/>
      <c r="Q95" s="428"/>
      <c r="R95" s="428"/>
      <c r="S95" s="428"/>
      <c r="T95" s="428"/>
      <c r="U95" s="428"/>
      <c r="V95" s="428"/>
      <c r="W95" s="429"/>
      <c r="X95" s="428"/>
      <c r="Y95" s="428"/>
    </row>
    <row r="96" spans="1:25" ht="16.5" thickBot="1">
      <c r="A96" s="434">
        <v>355</v>
      </c>
      <c r="B96" s="292" t="s">
        <v>153</v>
      </c>
      <c r="C96" s="292" t="s">
        <v>154</v>
      </c>
      <c r="D96" s="292"/>
      <c r="E96" s="293">
        <f>+[4]OTCHET!E597</f>
        <v>0</v>
      </c>
      <c r="F96" s="293">
        <f t="shared" si="17"/>
        <v>0</v>
      </c>
      <c r="G96" s="294">
        <f>+[4]OTCHET!G597</f>
        <v>0</v>
      </c>
      <c r="H96" s="295">
        <f>+[4]OTCHET!H597</f>
        <v>0</v>
      </c>
      <c r="I96" s="295">
        <f>+[4]OTCHET!I597</f>
        <v>0</v>
      </c>
      <c r="J96" s="296">
        <f>+[4]OTCHET!J597</f>
        <v>0</v>
      </c>
      <c r="K96" s="394"/>
      <c r="L96" s="394"/>
      <c r="M96" s="394"/>
      <c r="N96" s="425"/>
      <c r="O96" s="395"/>
      <c r="P96" s="427"/>
      <c r="Q96" s="428"/>
      <c r="R96" s="428"/>
      <c r="S96" s="428"/>
      <c r="T96" s="428"/>
      <c r="U96" s="428"/>
      <c r="V96" s="428"/>
      <c r="W96" s="429"/>
      <c r="X96" s="428"/>
      <c r="Y96" s="428"/>
    </row>
    <row r="97" spans="2:25" ht="16.5" hidden="1" customHeight="1" thickBot="1">
      <c r="B97" s="396" t="s">
        <v>164</v>
      </c>
      <c r="C97" s="396"/>
      <c r="D97" s="396"/>
      <c r="E97" s="397"/>
      <c r="F97" s="397"/>
      <c r="G97" s="397"/>
      <c r="H97" s="397"/>
      <c r="I97" s="397"/>
      <c r="J97" s="397"/>
      <c r="K97" s="355"/>
      <c r="L97" s="355"/>
      <c r="M97" s="355"/>
      <c r="N97" s="435"/>
      <c r="O97" s="371"/>
      <c r="P97" s="427"/>
      <c r="Q97" s="428"/>
      <c r="R97" s="428"/>
      <c r="S97" s="428"/>
      <c r="T97" s="428"/>
      <c r="U97" s="428"/>
      <c r="V97" s="428"/>
      <c r="W97" s="429"/>
      <c r="X97" s="428"/>
      <c r="Y97" s="428"/>
    </row>
    <row r="98" spans="2:25" ht="16.5" hidden="1" customHeight="1" thickBot="1">
      <c r="B98" s="396" t="s">
        <v>165</v>
      </c>
      <c r="C98" s="396"/>
      <c r="D98" s="396"/>
      <c r="E98" s="397"/>
      <c r="F98" s="397"/>
      <c r="G98" s="397"/>
      <c r="H98" s="397"/>
      <c r="I98" s="397"/>
      <c r="J98" s="397"/>
      <c r="K98" s="355"/>
      <c r="L98" s="355"/>
      <c r="M98" s="355"/>
      <c r="N98" s="435"/>
      <c r="O98" s="371"/>
      <c r="P98" s="427"/>
      <c r="Q98" s="428"/>
      <c r="R98" s="428"/>
      <c r="S98" s="428"/>
      <c r="T98" s="428"/>
      <c r="U98" s="428"/>
      <c r="V98" s="428"/>
      <c r="W98" s="429"/>
      <c r="X98" s="428"/>
      <c r="Y98" s="428"/>
    </row>
    <row r="99" spans="2:25" ht="16.5" hidden="1" customHeight="1" thickBot="1">
      <c r="B99" s="396" t="s">
        <v>166</v>
      </c>
      <c r="C99" s="396"/>
      <c r="D99" s="396"/>
      <c r="E99" s="397"/>
      <c r="F99" s="397"/>
      <c r="G99" s="397"/>
      <c r="H99" s="397"/>
      <c r="I99" s="397"/>
      <c r="J99" s="399"/>
      <c r="K99" s="400"/>
      <c r="L99" s="400"/>
      <c r="M99" s="400"/>
      <c r="N99" s="435"/>
      <c r="O99" s="371"/>
      <c r="P99" s="427"/>
      <c r="Q99" s="428"/>
      <c r="R99" s="428"/>
      <c r="S99" s="428"/>
      <c r="T99" s="428"/>
      <c r="U99" s="428"/>
      <c r="V99" s="428"/>
      <c r="W99" s="429"/>
      <c r="X99" s="428"/>
      <c r="Y99" s="428"/>
    </row>
    <row r="100" spans="2:25" ht="16.5" hidden="1" customHeight="1" thickBot="1">
      <c r="B100" s="401" t="s">
        <v>167</v>
      </c>
      <c r="C100" s="402"/>
      <c r="D100" s="402"/>
      <c r="E100" s="397"/>
      <c r="F100" s="397"/>
      <c r="G100" s="397"/>
      <c r="H100" s="397"/>
      <c r="I100" s="397"/>
      <c r="J100" s="399"/>
      <c r="K100" s="400"/>
      <c r="L100" s="400"/>
      <c r="M100" s="400"/>
      <c r="N100" s="435"/>
      <c r="O100" s="371"/>
      <c r="P100" s="427"/>
      <c r="Q100" s="428"/>
      <c r="R100" s="428"/>
      <c r="S100" s="428"/>
      <c r="T100" s="428"/>
      <c r="U100" s="428"/>
      <c r="V100" s="428"/>
      <c r="W100" s="429"/>
      <c r="X100" s="428"/>
      <c r="Y100" s="428"/>
    </row>
    <row r="101" spans="2:25" ht="16.5" hidden="1" customHeight="1" thickBot="1">
      <c r="B101" s="401"/>
      <c r="C101" s="401"/>
      <c r="D101" s="401"/>
      <c r="E101" s="403"/>
      <c r="F101" s="403"/>
      <c r="G101" s="403"/>
      <c r="H101" s="403"/>
      <c r="I101" s="403"/>
      <c r="J101" s="403"/>
      <c r="K101" s="404"/>
      <c r="L101" s="404"/>
      <c r="M101" s="404"/>
      <c r="N101" s="430"/>
      <c r="O101" s="360"/>
      <c r="P101" s="427"/>
      <c r="Q101" s="428"/>
      <c r="R101" s="428"/>
      <c r="S101" s="428"/>
      <c r="T101" s="428"/>
      <c r="U101" s="428"/>
      <c r="V101" s="428"/>
      <c r="W101" s="429"/>
      <c r="X101" s="428"/>
      <c r="Y101" s="428"/>
    </row>
    <row r="102" spans="2:25" ht="16.5" hidden="1" customHeight="1" thickBot="1">
      <c r="B102" s="402" t="s">
        <v>168</v>
      </c>
      <c r="C102" s="402"/>
      <c r="D102" s="402"/>
      <c r="E102" s="403"/>
      <c r="F102" s="403"/>
      <c r="G102" s="403"/>
      <c r="H102" s="403"/>
      <c r="I102" s="403"/>
      <c r="J102" s="403"/>
      <c r="K102" s="405"/>
      <c r="L102" s="405"/>
      <c r="M102" s="405"/>
      <c r="N102" s="430"/>
      <c r="O102" s="360"/>
      <c r="P102" s="427"/>
      <c r="Q102" s="428"/>
      <c r="R102" s="428"/>
      <c r="S102" s="428"/>
      <c r="T102" s="428"/>
      <c r="U102" s="428"/>
      <c r="V102" s="428"/>
      <c r="W102" s="429"/>
      <c r="X102" s="428"/>
      <c r="Y102" s="428"/>
    </row>
    <row r="103" spans="2:25" ht="16.5" hidden="1" customHeight="1" thickBot="1">
      <c r="B103" s="396" t="s">
        <v>166</v>
      </c>
      <c r="C103" s="396"/>
      <c r="D103" s="396"/>
      <c r="E103" s="403"/>
      <c r="F103" s="406"/>
      <c r="G103" s="406"/>
      <c r="H103" s="406"/>
      <c r="I103" s="403"/>
      <c r="J103" s="403"/>
      <c r="K103" s="404"/>
      <c r="L103" s="404"/>
      <c r="M103" s="404"/>
      <c r="N103" s="430"/>
      <c r="O103" s="360"/>
      <c r="P103" s="427"/>
      <c r="Q103" s="428"/>
      <c r="R103" s="428"/>
      <c r="S103" s="428"/>
      <c r="T103" s="428"/>
      <c r="U103" s="428"/>
      <c r="V103" s="428"/>
      <c r="W103" s="429"/>
      <c r="X103" s="428"/>
      <c r="Y103" s="428"/>
    </row>
    <row r="104" spans="2:25" ht="16.5" hidden="1" customHeight="1" thickBot="1">
      <c r="B104" s="407" t="s">
        <v>167</v>
      </c>
      <c r="C104" s="401"/>
      <c r="D104" s="401"/>
      <c r="E104" s="403"/>
      <c r="F104" s="406"/>
      <c r="G104" s="406"/>
      <c r="H104" s="406"/>
      <c r="I104" s="403"/>
      <c r="J104" s="403"/>
      <c r="K104" s="404"/>
      <c r="L104" s="404"/>
      <c r="M104" s="405"/>
      <c r="N104" s="436"/>
      <c r="O104" s="360"/>
      <c r="P104" s="427"/>
      <c r="Q104" s="428"/>
      <c r="R104" s="428"/>
      <c r="S104" s="428"/>
      <c r="T104" s="428"/>
      <c r="U104" s="428"/>
      <c r="V104" s="428"/>
      <c r="W104" s="429"/>
      <c r="X104" s="428"/>
      <c r="Y104" s="428"/>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36"/>
      <c r="O105" s="360"/>
      <c r="P105" s="427"/>
      <c r="Q105" s="428"/>
      <c r="R105" s="428"/>
      <c r="S105" s="428"/>
      <c r="T105" s="428"/>
      <c r="U105" s="428"/>
      <c r="V105" s="428"/>
      <c r="W105" s="429"/>
      <c r="X105" s="428"/>
      <c r="Y105" s="428"/>
    </row>
    <row r="106" spans="2:25" ht="15.75">
      <c r="B106" s="300"/>
      <c r="C106" s="300"/>
      <c r="D106" s="300"/>
      <c r="E106" s="301"/>
      <c r="F106" s="23"/>
      <c r="G106" s="302"/>
      <c r="H106" s="18"/>
      <c r="I106" s="18"/>
      <c r="K106" s="409"/>
      <c r="L106" s="409"/>
      <c r="M106" s="409"/>
      <c r="N106" s="436"/>
      <c r="O106" s="360"/>
      <c r="P106" s="426"/>
      <c r="Q106" s="428"/>
      <c r="R106" s="428"/>
      <c r="S106" s="428"/>
      <c r="T106" s="428"/>
      <c r="U106" s="428"/>
      <c r="V106" s="428"/>
      <c r="W106" s="429"/>
      <c r="X106" s="428"/>
      <c r="Y106" s="428"/>
    </row>
    <row r="107" spans="2:25" ht="19.5" customHeight="1">
      <c r="B107" s="30" t="str">
        <f>+[4]OTCHET!H608</f>
        <v>vani2223@abv.bg</v>
      </c>
      <c r="C107" s="300"/>
      <c r="D107" s="300"/>
      <c r="E107" s="24"/>
      <c r="F107" s="304"/>
      <c r="G107" s="31" t="str">
        <f>+[4]OTCHET!E608</f>
        <v>032/654331</v>
      </c>
      <c r="H107" s="31">
        <f>+[4]OTCHET!F608</f>
        <v>0</v>
      </c>
      <c r="I107" s="305"/>
      <c r="J107" s="37">
        <v>45905</v>
      </c>
      <c r="K107" s="409"/>
      <c r="L107" s="409"/>
      <c r="M107" s="409"/>
      <c r="N107" s="436"/>
      <c r="O107" s="360"/>
      <c r="P107" s="426"/>
      <c r="Q107" s="428"/>
      <c r="R107" s="428"/>
      <c r="S107" s="428"/>
      <c r="T107" s="428"/>
      <c r="U107" s="428"/>
      <c r="V107" s="428"/>
      <c r="W107" s="429"/>
      <c r="X107" s="428"/>
      <c r="Y107" s="428"/>
    </row>
    <row r="108" spans="2:25" ht="15.75">
      <c r="B108" s="306" t="s">
        <v>155</v>
      </c>
      <c r="C108" s="307"/>
      <c r="D108" s="307"/>
      <c r="E108" s="308"/>
      <c r="F108" s="308"/>
      <c r="G108" s="489" t="s">
        <v>156</v>
      </c>
      <c r="H108" s="489"/>
      <c r="I108" s="309"/>
      <c r="J108" s="310" t="s">
        <v>157</v>
      </c>
      <c r="K108" s="409"/>
      <c r="L108" s="409"/>
      <c r="M108" s="409"/>
      <c r="N108" s="436"/>
      <c r="O108" s="360"/>
      <c r="P108" s="426"/>
      <c r="Q108" s="428"/>
      <c r="R108" s="428"/>
      <c r="S108" s="428"/>
      <c r="T108" s="428"/>
      <c r="U108" s="428"/>
      <c r="V108" s="428"/>
      <c r="W108" s="429"/>
      <c r="X108" s="428"/>
      <c r="Y108" s="428"/>
    </row>
    <row r="109" spans="2:25" ht="17.25" customHeight="1">
      <c r="B109" s="311" t="s">
        <v>158</v>
      </c>
      <c r="C109" s="312"/>
      <c r="D109" s="312"/>
      <c r="E109" s="313"/>
      <c r="F109" s="314"/>
      <c r="G109" s="18"/>
      <c r="H109" s="18"/>
      <c r="I109" s="18"/>
      <c r="J109" s="18"/>
      <c r="K109" s="409"/>
      <c r="L109" s="409"/>
      <c r="M109" s="409"/>
      <c r="N109" s="436"/>
      <c r="O109" s="360"/>
      <c r="P109" s="426"/>
      <c r="Q109" s="428"/>
      <c r="R109" s="428"/>
      <c r="S109" s="428"/>
      <c r="T109" s="428"/>
      <c r="U109" s="428"/>
      <c r="V109" s="428"/>
      <c r="W109" s="429"/>
      <c r="X109" s="428"/>
      <c r="Y109" s="428"/>
    </row>
    <row r="110" spans="2:25" ht="17.25" customHeight="1">
      <c r="B110" s="305"/>
      <c r="C110" s="315"/>
      <c r="D110" s="300"/>
      <c r="E110" s="480" t="str">
        <f>+[4]OTCHET!D606</f>
        <v>Цветелина Гешева</v>
      </c>
      <c r="F110" s="480"/>
      <c r="G110" s="18"/>
      <c r="H110" s="18"/>
      <c r="I110" s="18"/>
      <c r="J110" s="18"/>
      <c r="K110" s="409"/>
      <c r="L110" s="409"/>
      <c r="M110" s="409"/>
      <c r="N110" s="436"/>
      <c r="O110" s="360"/>
      <c r="P110" s="426"/>
      <c r="Q110" s="428"/>
      <c r="R110" s="428"/>
      <c r="S110" s="428"/>
      <c r="T110" s="428"/>
      <c r="U110" s="428"/>
      <c r="V110" s="428"/>
      <c r="W110" s="429"/>
      <c r="X110" s="428"/>
      <c r="Y110" s="428"/>
    </row>
    <row r="111" spans="2:25" ht="19.5" customHeight="1">
      <c r="B111" s="312"/>
      <c r="E111" s="18"/>
      <c r="F111" s="18"/>
      <c r="G111" s="18"/>
      <c r="H111" s="18"/>
      <c r="I111" s="18"/>
      <c r="J111" s="18"/>
      <c r="K111" s="409"/>
      <c r="L111" s="409"/>
      <c r="M111" s="409"/>
      <c r="N111" s="436"/>
      <c r="O111" s="360"/>
      <c r="P111" s="426"/>
      <c r="Q111" s="428"/>
      <c r="R111" s="428"/>
      <c r="S111" s="428"/>
      <c r="T111" s="428"/>
      <c r="U111" s="428"/>
      <c r="V111" s="428"/>
      <c r="W111" s="429"/>
      <c r="X111" s="428"/>
      <c r="Y111" s="428"/>
    </row>
    <row r="112" spans="2:25" ht="15.75" customHeight="1">
      <c r="E112" s="18"/>
      <c r="F112" s="18"/>
      <c r="G112" s="18"/>
      <c r="H112" s="18"/>
      <c r="I112" s="18"/>
      <c r="J112" s="18"/>
      <c r="K112" s="409"/>
      <c r="L112" s="409"/>
      <c r="M112" s="409"/>
      <c r="N112" s="436"/>
      <c r="O112" s="360"/>
      <c r="P112" s="426"/>
      <c r="Q112" s="428"/>
      <c r="R112" s="428"/>
      <c r="S112" s="428"/>
      <c r="T112" s="428"/>
      <c r="U112" s="428"/>
      <c r="V112" s="428"/>
      <c r="W112" s="429"/>
      <c r="X112" s="428"/>
      <c r="Y112" s="428"/>
    </row>
    <row r="113" spans="1:25" ht="15.75">
      <c r="B113" s="317" t="s">
        <v>159</v>
      </c>
      <c r="C113" s="300"/>
      <c r="D113" s="300"/>
      <c r="E113" s="314"/>
      <c r="F113" s="314"/>
      <c r="G113" s="18"/>
      <c r="H113" s="317" t="s">
        <v>160</v>
      </c>
      <c r="I113" s="318"/>
      <c r="J113" s="319"/>
      <c r="K113" s="409"/>
      <c r="L113" s="409"/>
      <c r="M113" s="409"/>
      <c r="N113" s="436"/>
      <c r="O113" s="360"/>
      <c r="P113" s="426"/>
      <c r="Q113" s="428"/>
      <c r="R113" s="428"/>
      <c r="S113" s="428"/>
      <c r="T113" s="428"/>
      <c r="U113" s="428"/>
      <c r="V113" s="428"/>
      <c r="W113" s="429"/>
      <c r="X113" s="428"/>
      <c r="Y113" s="428"/>
    </row>
    <row r="114" spans="1:25" ht="18" customHeight="1">
      <c r="E114" s="480" t="str">
        <f>+[4]OTCHET!G603</f>
        <v>Иванка Налджиян</v>
      </c>
      <c r="F114" s="480"/>
      <c r="G114" s="320"/>
      <c r="H114" s="18"/>
      <c r="I114" s="480" t="str">
        <f>+[4]OTCHET!G606</f>
        <v>Доц.д-р Боряна Иванова</v>
      </c>
      <c r="J114" s="480"/>
      <c r="K114" s="409"/>
      <c r="L114" s="409"/>
      <c r="M114" s="409"/>
      <c r="N114" s="436"/>
      <c r="O114" s="360"/>
      <c r="P114" s="426"/>
      <c r="Q114" s="428"/>
      <c r="R114" s="428"/>
      <c r="S114" s="428"/>
      <c r="T114" s="428"/>
      <c r="U114" s="428"/>
      <c r="V114" s="428"/>
      <c r="W114" s="429"/>
      <c r="X114" s="428"/>
      <c r="Y114" s="428"/>
    </row>
    <row r="115" spans="1:25">
      <c r="A115" s="329"/>
      <c r="B115" s="329"/>
      <c r="C115" s="329"/>
      <c r="D115" s="329"/>
      <c r="E115" s="330"/>
      <c r="F115" s="330"/>
      <c r="G115" s="330"/>
      <c r="H115" s="330"/>
      <c r="I115" s="330"/>
      <c r="J115" s="330"/>
      <c r="K115" s="330"/>
      <c r="L115" s="330"/>
      <c r="M115" s="330"/>
      <c r="N115" s="329"/>
      <c r="O115" s="329"/>
      <c r="P115" s="329"/>
    </row>
    <row r="116" spans="1:25">
      <c r="A116" s="329"/>
      <c r="B116" s="329"/>
      <c r="C116" s="329"/>
      <c r="D116" s="329"/>
      <c r="E116" s="330"/>
      <c r="F116" s="330"/>
      <c r="G116" s="330"/>
      <c r="H116" s="330"/>
      <c r="I116" s="330"/>
      <c r="J116" s="330"/>
      <c r="K116" s="330"/>
      <c r="L116" s="330"/>
      <c r="M116" s="330"/>
      <c r="N116" s="329"/>
      <c r="O116" s="329"/>
      <c r="P116" s="329"/>
    </row>
    <row r="117" spans="1:25">
      <c r="A117" s="329"/>
      <c r="B117" s="329"/>
      <c r="C117" s="329"/>
      <c r="D117" s="329"/>
      <c r="E117" s="330"/>
      <c r="F117" s="330"/>
      <c r="G117" s="330"/>
      <c r="H117" s="330"/>
      <c r="I117" s="330"/>
      <c r="J117" s="330"/>
      <c r="K117" s="330"/>
      <c r="L117" s="330"/>
      <c r="M117" s="330"/>
      <c r="N117" s="329"/>
      <c r="O117" s="329"/>
      <c r="P117" s="329"/>
    </row>
    <row r="118" spans="1:25">
      <c r="A118" s="329"/>
      <c r="B118" s="329"/>
      <c r="C118" s="329"/>
      <c r="D118" s="329"/>
      <c r="E118" s="330"/>
      <c r="F118" s="330"/>
      <c r="G118" s="330"/>
      <c r="H118" s="330"/>
      <c r="I118" s="330"/>
      <c r="J118" s="330"/>
      <c r="K118" s="330"/>
      <c r="L118" s="330"/>
      <c r="M118" s="330"/>
      <c r="N118" s="329"/>
      <c r="O118" s="329"/>
      <c r="P118" s="329"/>
    </row>
    <row r="119" spans="1:25">
      <c r="A119" s="329"/>
      <c r="B119" s="329"/>
      <c r="C119" s="329"/>
      <c r="D119" s="329"/>
      <c r="E119" s="330"/>
      <c r="F119" s="330"/>
      <c r="G119" s="330"/>
      <c r="H119" s="330"/>
      <c r="I119" s="330"/>
      <c r="J119" s="330"/>
      <c r="K119" s="330"/>
      <c r="L119" s="330"/>
      <c r="M119" s="330"/>
      <c r="N119" s="329"/>
      <c r="O119" s="329"/>
      <c r="P119" s="329"/>
    </row>
    <row r="120" spans="1:25">
      <c r="A120" s="329"/>
      <c r="B120" s="329"/>
      <c r="C120" s="329"/>
      <c r="D120" s="329"/>
      <c r="E120" s="330"/>
      <c r="F120" s="330"/>
      <c r="G120" s="330"/>
      <c r="H120" s="330"/>
      <c r="I120" s="330"/>
      <c r="J120" s="330"/>
      <c r="K120" s="330"/>
      <c r="L120" s="330"/>
      <c r="M120" s="330"/>
      <c r="N120" s="329"/>
      <c r="O120" s="329"/>
      <c r="P120" s="329"/>
    </row>
    <row r="121" spans="1:25">
      <c r="A121" s="329"/>
      <c r="B121" s="329"/>
      <c r="C121" s="329"/>
      <c r="D121" s="329"/>
      <c r="E121" s="330"/>
      <c r="F121" s="330"/>
      <c r="G121" s="330"/>
      <c r="H121" s="330"/>
      <c r="I121" s="330"/>
      <c r="J121" s="330"/>
      <c r="K121" s="330"/>
      <c r="L121" s="330"/>
      <c r="M121" s="330"/>
      <c r="N121" s="329"/>
      <c r="O121" s="329"/>
      <c r="P121" s="329"/>
    </row>
    <row r="122" spans="1:25">
      <c r="A122" s="329"/>
      <c r="B122" s="329"/>
      <c r="C122" s="329"/>
      <c r="D122" s="329"/>
      <c r="E122" s="330"/>
      <c r="F122" s="330"/>
      <c r="G122" s="330"/>
      <c r="H122" s="330"/>
      <c r="I122" s="330"/>
      <c r="J122" s="330"/>
      <c r="K122" s="330"/>
      <c r="L122" s="330"/>
      <c r="M122" s="330"/>
      <c r="N122" s="329"/>
      <c r="O122" s="329"/>
      <c r="P122" s="329"/>
    </row>
    <row r="123" spans="1:25">
      <c r="A123" s="329"/>
      <c r="B123" s="329"/>
      <c r="C123" s="329"/>
      <c r="D123" s="329"/>
      <c r="E123" s="330"/>
      <c r="F123" s="330"/>
      <c r="G123" s="330"/>
      <c r="H123" s="330"/>
      <c r="I123" s="330"/>
      <c r="J123" s="330"/>
      <c r="K123" s="330"/>
      <c r="L123" s="330"/>
      <c r="M123" s="330"/>
      <c r="N123" s="329"/>
      <c r="O123" s="329"/>
      <c r="P123" s="329"/>
    </row>
    <row r="124" spans="1:25">
      <c r="A124" s="329"/>
      <c r="B124" s="329"/>
      <c r="C124" s="329"/>
      <c r="D124" s="329"/>
      <c r="E124" s="330"/>
      <c r="F124" s="330"/>
      <c r="G124" s="330"/>
      <c r="H124" s="330"/>
      <c r="I124" s="330"/>
      <c r="J124" s="330"/>
      <c r="K124" s="330"/>
      <c r="L124" s="330"/>
      <c r="M124" s="330"/>
      <c r="N124" s="329"/>
      <c r="O124" s="329"/>
      <c r="P124" s="329"/>
    </row>
    <row r="125" spans="1:25">
      <c r="A125" s="329"/>
      <c r="B125" s="329"/>
      <c r="C125" s="329"/>
      <c r="D125" s="329"/>
      <c r="E125" s="330"/>
      <c r="F125" s="330"/>
      <c r="G125" s="330"/>
      <c r="H125" s="330"/>
      <c r="I125" s="330"/>
      <c r="J125" s="330"/>
      <c r="K125" s="330"/>
      <c r="L125" s="330"/>
      <c r="M125" s="330"/>
      <c r="N125" s="329"/>
      <c r="O125" s="329"/>
      <c r="P125" s="329"/>
    </row>
    <row r="126" spans="1:25">
      <c r="A126" s="329"/>
      <c r="B126" s="329"/>
      <c r="C126" s="329"/>
      <c r="D126" s="329"/>
      <c r="E126" s="330"/>
      <c r="F126" s="330"/>
      <c r="G126" s="330"/>
      <c r="H126" s="330"/>
      <c r="I126" s="330"/>
      <c r="J126" s="330"/>
      <c r="K126" s="330"/>
      <c r="L126" s="330"/>
      <c r="M126" s="330"/>
      <c r="N126" s="329"/>
      <c r="O126" s="329"/>
      <c r="P126" s="329"/>
    </row>
    <row r="127" spans="1:25">
      <c r="A127" s="329"/>
      <c r="B127" s="329"/>
      <c r="C127" s="329"/>
      <c r="D127" s="329"/>
      <c r="E127" s="330"/>
      <c r="F127" s="330"/>
      <c r="G127" s="330"/>
      <c r="H127" s="330"/>
      <c r="I127" s="330"/>
      <c r="J127" s="330"/>
      <c r="K127" s="330"/>
      <c r="L127" s="330"/>
      <c r="M127" s="330"/>
      <c r="N127" s="329"/>
      <c r="O127" s="329"/>
      <c r="P127" s="329"/>
    </row>
    <row r="128" spans="1:25">
      <c r="A128" s="329"/>
      <c r="B128" s="329"/>
      <c r="C128" s="329"/>
      <c r="D128" s="329"/>
      <c r="E128" s="330"/>
      <c r="F128" s="330"/>
      <c r="G128" s="330"/>
      <c r="H128" s="330"/>
      <c r="I128" s="330"/>
      <c r="J128" s="330"/>
      <c r="K128" s="330"/>
      <c r="L128" s="330"/>
      <c r="M128" s="330"/>
      <c r="N128" s="329"/>
      <c r="O128" s="329"/>
      <c r="P128" s="329"/>
    </row>
    <row r="129" spans="1:16">
      <c r="A129" s="329"/>
      <c r="B129" s="329"/>
      <c r="C129" s="329"/>
      <c r="D129" s="329"/>
      <c r="E129" s="330"/>
      <c r="F129" s="330"/>
      <c r="G129" s="330"/>
      <c r="H129" s="330"/>
      <c r="I129" s="330"/>
      <c r="J129" s="330"/>
      <c r="K129" s="330"/>
      <c r="L129" s="330"/>
      <c r="M129" s="330"/>
      <c r="N129" s="329"/>
      <c r="O129" s="329"/>
      <c r="P129" s="329"/>
    </row>
    <row r="130" spans="1:16">
      <c r="A130" s="329"/>
      <c r="B130" s="329"/>
      <c r="C130" s="329"/>
      <c r="D130" s="329"/>
      <c r="E130" s="330"/>
      <c r="F130" s="330"/>
      <c r="G130" s="330"/>
      <c r="H130" s="330"/>
      <c r="I130" s="330"/>
      <c r="J130" s="330"/>
      <c r="K130" s="330"/>
      <c r="L130" s="330"/>
      <c r="M130" s="330"/>
      <c r="N130" s="329"/>
      <c r="O130" s="329"/>
      <c r="P130" s="329"/>
    </row>
    <row r="131" spans="1:16">
      <c r="A131" s="329"/>
      <c r="B131" s="329"/>
      <c r="C131" s="329"/>
      <c r="D131" s="329"/>
      <c r="E131" s="330"/>
      <c r="F131" s="330"/>
      <c r="G131" s="330"/>
      <c r="H131" s="330"/>
      <c r="I131" s="330"/>
      <c r="J131" s="330"/>
      <c r="K131" s="330"/>
      <c r="L131" s="330"/>
      <c r="M131" s="330"/>
      <c r="N131" s="329"/>
      <c r="O131" s="329"/>
      <c r="P131" s="329"/>
    </row>
    <row r="132" spans="1:16">
      <c r="A132" s="329"/>
      <c r="B132" s="329"/>
      <c r="C132" s="329"/>
      <c r="D132" s="329"/>
      <c r="E132" s="330"/>
      <c r="F132" s="330"/>
      <c r="G132" s="330"/>
      <c r="H132" s="330"/>
      <c r="I132" s="330"/>
      <c r="J132" s="330"/>
      <c r="K132" s="330"/>
      <c r="L132" s="330"/>
      <c r="M132" s="330"/>
      <c r="N132" s="329"/>
      <c r="O132" s="329"/>
      <c r="P132" s="329"/>
    </row>
    <row r="133" spans="1:16">
      <c r="A133" s="329"/>
      <c r="B133" s="329"/>
      <c r="C133" s="329"/>
      <c r="D133" s="329"/>
      <c r="E133" s="330"/>
      <c r="F133" s="330"/>
      <c r="G133" s="330"/>
      <c r="H133" s="330"/>
      <c r="I133" s="330"/>
      <c r="J133" s="330"/>
      <c r="K133" s="330"/>
      <c r="L133" s="330"/>
      <c r="M133" s="330"/>
      <c r="N133" s="329"/>
      <c r="O133" s="329"/>
      <c r="P133" s="329"/>
    </row>
    <row r="134" spans="1:16">
      <c r="A134" s="329"/>
      <c r="B134" s="329"/>
      <c r="C134" s="329"/>
      <c r="D134" s="329"/>
      <c r="E134" s="330"/>
      <c r="F134" s="330"/>
      <c r="G134" s="330"/>
      <c r="H134" s="330"/>
      <c r="I134" s="330"/>
      <c r="J134" s="330"/>
      <c r="K134" s="330"/>
      <c r="L134" s="330"/>
      <c r="M134" s="330"/>
      <c r="N134" s="329"/>
      <c r="O134" s="329"/>
      <c r="P134" s="329"/>
    </row>
    <row r="135" spans="1:16">
      <c r="A135" s="329"/>
      <c r="B135" s="329"/>
      <c r="C135" s="329"/>
      <c r="D135" s="329"/>
      <c r="E135" s="330"/>
      <c r="F135" s="330"/>
      <c r="G135" s="330"/>
      <c r="H135" s="330"/>
      <c r="I135" s="330"/>
      <c r="J135" s="330"/>
      <c r="K135" s="330"/>
      <c r="L135" s="330"/>
      <c r="M135" s="330"/>
      <c r="N135" s="329"/>
      <c r="O135" s="329"/>
      <c r="P135" s="329"/>
    </row>
    <row r="136" spans="1:16">
      <c r="A136" s="329"/>
      <c r="B136" s="329"/>
      <c r="C136" s="329"/>
      <c r="D136" s="329"/>
      <c r="E136" s="330"/>
      <c r="F136" s="330"/>
      <c r="G136" s="330"/>
      <c r="H136" s="330"/>
      <c r="I136" s="330"/>
      <c r="J136" s="330"/>
      <c r="K136" s="330"/>
      <c r="L136" s="330"/>
      <c r="M136" s="330"/>
      <c r="N136" s="329"/>
      <c r="O136" s="329"/>
      <c r="P136" s="329"/>
    </row>
    <row r="137" spans="1:16">
      <c r="A137" s="329"/>
      <c r="B137" s="329"/>
      <c r="C137" s="329"/>
      <c r="D137" s="329"/>
      <c r="E137" s="330"/>
      <c r="F137" s="330"/>
      <c r="G137" s="330"/>
      <c r="H137" s="330"/>
      <c r="I137" s="330"/>
      <c r="J137" s="330"/>
      <c r="K137" s="330"/>
      <c r="L137" s="330"/>
      <c r="M137" s="330"/>
      <c r="N137" s="329"/>
      <c r="O137" s="329"/>
      <c r="P137" s="329"/>
    </row>
    <row r="138" spans="1:16">
      <c r="A138" s="329"/>
      <c r="B138" s="329"/>
      <c r="C138" s="329"/>
      <c r="D138" s="329"/>
      <c r="E138" s="330"/>
      <c r="F138" s="330"/>
      <c r="G138" s="330"/>
      <c r="H138" s="330"/>
      <c r="I138" s="330"/>
      <c r="J138" s="330"/>
      <c r="K138" s="330"/>
      <c r="L138" s="330"/>
      <c r="M138" s="330"/>
      <c r="N138" s="329"/>
      <c r="O138" s="329"/>
      <c r="P138" s="329"/>
    </row>
    <row r="139" spans="1:16">
      <c r="A139" s="329"/>
      <c r="B139" s="329"/>
      <c r="C139" s="329"/>
      <c r="D139" s="329"/>
      <c r="E139" s="330"/>
      <c r="F139" s="330"/>
      <c r="G139" s="330"/>
      <c r="H139" s="330"/>
      <c r="I139" s="330"/>
      <c r="J139" s="330"/>
      <c r="K139" s="330"/>
      <c r="L139" s="330"/>
      <c r="M139" s="330"/>
      <c r="N139" s="329"/>
      <c r="O139" s="329"/>
      <c r="P139" s="329"/>
    </row>
    <row r="140" spans="1:16">
      <c r="A140" s="329"/>
      <c r="B140" s="329"/>
      <c r="C140" s="329"/>
      <c r="D140" s="329"/>
      <c r="E140" s="330"/>
      <c r="F140" s="330"/>
      <c r="G140" s="330"/>
      <c r="H140" s="330"/>
      <c r="I140" s="330"/>
      <c r="J140" s="330"/>
      <c r="K140" s="330"/>
      <c r="L140" s="330"/>
      <c r="M140" s="330"/>
      <c r="N140" s="329"/>
      <c r="O140" s="329"/>
      <c r="P140" s="329"/>
    </row>
    <row r="141" spans="1:16">
      <c r="A141" s="329"/>
      <c r="B141" s="329"/>
      <c r="C141" s="329"/>
      <c r="D141" s="329"/>
      <c r="E141" s="330"/>
      <c r="F141" s="330"/>
      <c r="G141" s="330"/>
      <c r="H141" s="330"/>
      <c r="I141" s="330"/>
      <c r="J141" s="330"/>
      <c r="K141" s="330"/>
      <c r="L141" s="330"/>
      <c r="M141" s="330"/>
      <c r="N141" s="329"/>
      <c r="O141" s="329"/>
      <c r="P141" s="329"/>
    </row>
    <row r="142" spans="1:16">
      <c r="A142" s="329"/>
      <c r="B142" s="329"/>
      <c r="C142" s="329"/>
      <c r="D142" s="329"/>
      <c r="E142" s="330"/>
      <c r="F142" s="330"/>
      <c r="G142" s="330"/>
      <c r="H142" s="330"/>
      <c r="I142" s="330"/>
      <c r="J142" s="330"/>
      <c r="K142" s="330"/>
      <c r="L142" s="330"/>
      <c r="M142" s="330"/>
      <c r="N142" s="329"/>
      <c r="O142" s="329"/>
      <c r="P142" s="329"/>
    </row>
    <row r="143" spans="1:16">
      <c r="A143" s="329"/>
      <c r="B143" s="329"/>
      <c r="C143" s="329"/>
      <c r="D143" s="329"/>
      <c r="E143" s="330"/>
      <c r="F143" s="330"/>
      <c r="G143" s="330"/>
      <c r="H143" s="330"/>
      <c r="I143" s="330"/>
      <c r="J143" s="330"/>
      <c r="K143" s="330"/>
      <c r="L143" s="330"/>
      <c r="M143" s="330"/>
      <c r="N143" s="329"/>
      <c r="O143" s="329"/>
      <c r="P143" s="329"/>
    </row>
    <row r="144" spans="1:16">
      <c r="A144" s="329"/>
      <c r="B144" s="329"/>
      <c r="C144" s="329"/>
      <c r="D144" s="329"/>
      <c r="E144" s="330"/>
      <c r="F144" s="330"/>
      <c r="G144" s="330"/>
      <c r="H144" s="330"/>
      <c r="I144" s="330"/>
      <c r="J144" s="330"/>
      <c r="K144" s="330"/>
      <c r="L144" s="330"/>
      <c r="M144" s="330"/>
      <c r="N144" s="329"/>
      <c r="O144" s="329"/>
      <c r="P144" s="329"/>
    </row>
    <row r="145" spans="1:16">
      <c r="A145" s="329"/>
      <c r="B145" s="329"/>
      <c r="C145" s="329"/>
      <c r="D145" s="329"/>
      <c r="E145" s="330"/>
      <c r="F145" s="330"/>
      <c r="G145" s="330"/>
      <c r="H145" s="330"/>
      <c r="I145" s="330"/>
      <c r="J145" s="330"/>
      <c r="K145" s="330"/>
      <c r="L145" s="330"/>
      <c r="M145" s="330"/>
      <c r="N145" s="329"/>
      <c r="O145" s="329"/>
      <c r="P145" s="329"/>
    </row>
    <row r="146" spans="1:16">
      <c r="A146" s="329"/>
      <c r="B146" s="329"/>
      <c r="C146" s="329"/>
      <c r="D146" s="329"/>
      <c r="E146" s="330"/>
      <c r="F146" s="330"/>
      <c r="G146" s="330"/>
      <c r="H146" s="330"/>
      <c r="I146" s="330"/>
      <c r="J146" s="330"/>
      <c r="K146" s="330"/>
      <c r="L146" s="330"/>
      <c r="M146" s="330"/>
      <c r="N146" s="329"/>
      <c r="O146" s="329"/>
      <c r="P146" s="329"/>
    </row>
    <row r="147" spans="1:16">
      <c r="A147" s="329"/>
      <c r="B147" s="329"/>
      <c r="C147" s="329"/>
      <c r="D147" s="329"/>
      <c r="E147" s="330"/>
      <c r="F147" s="330"/>
      <c r="G147" s="330"/>
      <c r="H147" s="330"/>
      <c r="I147" s="330"/>
      <c r="J147" s="330"/>
      <c r="K147" s="330"/>
      <c r="L147" s="330"/>
      <c r="M147" s="330"/>
      <c r="N147" s="329"/>
      <c r="O147" s="329"/>
      <c r="P147" s="329"/>
    </row>
    <row r="148" spans="1:16">
      <c r="A148" s="329"/>
      <c r="B148" s="329"/>
      <c r="C148" s="329"/>
      <c r="D148" s="329"/>
      <c r="E148" s="330"/>
      <c r="F148" s="330"/>
      <c r="G148" s="330"/>
      <c r="H148" s="330"/>
      <c r="I148" s="330"/>
      <c r="J148" s="330"/>
      <c r="K148" s="330"/>
      <c r="L148" s="330"/>
      <c r="M148" s="330"/>
      <c r="N148" s="329"/>
      <c r="O148" s="329"/>
      <c r="P148" s="329"/>
    </row>
    <row r="149" spans="1:16">
      <c r="A149" s="329"/>
      <c r="B149" s="329"/>
      <c r="C149" s="329"/>
      <c r="D149" s="329"/>
      <c r="E149" s="330"/>
      <c r="F149" s="330"/>
      <c r="G149" s="330"/>
      <c r="H149" s="330"/>
      <c r="I149" s="330"/>
      <c r="J149" s="330"/>
      <c r="K149" s="330"/>
      <c r="L149" s="330"/>
      <c r="M149" s="330"/>
      <c r="N149" s="329"/>
      <c r="O149" s="329"/>
      <c r="P149" s="329"/>
    </row>
    <row r="150" spans="1:16">
      <c r="A150" s="329"/>
      <c r="B150" s="329"/>
      <c r="C150" s="329"/>
      <c r="D150" s="329"/>
      <c r="E150" s="330"/>
      <c r="F150" s="330"/>
      <c r="G150" s="330"/>
      <c r="H150" s="330"/>
      <c r="I150" s="330"/>
      <c r="J150" s="330"/>
      <c r="K150" s="330"/>
      <c r="L150" s="330"/>
      <c r="M150" s="330"/>
      <c r="N150" s="329"/>
      <c r="O150" s="329"/>
      <c r="P150" s="329"/>
    </row>
    <row r="151" spans="1:16">
      <c r="A151" s="329"/>
      <c r="B151" s="329"/>
      <c r="C151" s="329"/>
      <c r="D151" s="329"/>
      <c r="E151" s="330"/>
      <c r="F151" s="330"/>
      <c r="G151" s="330"/>
      <c r="H151" s="330"/>
      <c r="I151" s="330"/>
      <c r="J151" s="330"/>
      <c r="K151" s="330"/>
      <c r="L151" s="330"/>
      <c r="M151" s="330"/>
      <c r="N151" s="329"/>
      <c r="O151" s="329"/>
      <c r="P151" s="329"/>
    </row>
    <row r="152" spans="1:16">
      <c r="A152" s="329"/>
      <c r="B152" s="329"/>
      <c r="C152" s="329"/>
      <c r="D152" s="329"/>
      <c r="E152" s="330"/>
      <c r="F152" s="330"/>
      <c r="G152" s="330"/>
      <c r="H152" s="330"/>
      <c r="I152" s="330"/>
      <c r="J152" s="330"/>
      <c r="K152" s="330"/>
      <c r="L152" s="330"/>
      <c r="M152" s="330"/>
      <c r="N152" s="329"/>
      <c r="O152" s="329"/>
      <c r="P152" s="329"/>
    </row>
    <row r="153" spans="1:16">
      <c r="A153" s="329"/>
      <c r="B153" s="329"/>
      <c r="C153" s="329"/>
      <c r="D153" s="329"/>
      <c r="E153" s="330"/>
      <c r="F153" s="330"/>
      <c r="G153" s="330"/>
      <c r="H153" s="330"/>
      <c r="I153" s="330"/>
      <c r="J153" s="330"/>
      <c r="K153" s="330"/>
      <c r="L153" s="330"/>
      <c r="M153" s="330"/>
      <c r="N153" s="329"/>
      <c r="O153" s="329"/>
      <c r="P153" s="329"/>
    </row>
    <row r="154" spans="1:16">
      <c r="A154" s="329"/>
      <c r="B154" s="329"/>
      <c r="C154" s="329"/>
      <c r="D154" s="329"/>
      <c r="E154" s="330"/>
      <c r="F154" s="330"/>
      <c r="G154" s="330"/>
      <c r="H154" s="330"/>
      <c r="I154" s="330"/>
      <c r="J154" s="330"/>
      <c r="K154" s="330"/>
      <c r="L154" s="330"/>
      <c r="M154" s="330"/>
      <c r="N154" s="329"/>
      <c r="O154" s="329"/>
      <c r="P154" s="329"/>
    </row>
    <row r="155" spans="1:16">
      <c r="A155" s="329"/>
      <c r="B155" s="329"/>
      <c r="C155" s="329"/>
      <c r="D155" s="329"/>
      <c r="E155" s="330"/>
      <c r="F155" s="330"/>
      <c r="G155" s="330"/>
      <c r="H155" s="330"/>
      <c r="I155" s="330"/>
      <c r="J155" s="330"/>
      <c r="K155" s="330"/>
      <c r="L155" s="330"/>
      <c r="M155" s="330"/>
      <c r="N155" s="329"/>
      <c r="O155" s="329"/>
      <c r="P155" s="329"/>
    </row>
    <row r="156" spans="1:16">
      <c r="A156" s="329"/>
      <c r="B156" s="329"/>
      <c r="C156" s="329"/>
      <c r="D156" s="329"/>
      <c r="E156" s="330"/>
      <c r="F156" s="330"/>
      <c r="G156" s="330"/>
      <c r="H156" s="330"/>
      <c r="I156" s="330"/>
      <c r="J156" s="330"/>
      <c r="K156" s="330"/>
      <c r="L156" s="330"/>
      <c r="M156" s="330"/>
      <c r="N156" s="329"/>
      <c r="O156" s="329"/>
      <c r="P156" s="329"/>
    </row>
    <row r="157" spans="1:16">
      <c r="A157" s="329"/>
      <c r="B157" s="329"/>
      <c r="C157" s="329"/>
      <c r="D157" s="329"/>
      <c r="E157" s="330"/>
      <c r="F157" s="330"/>
      <c r="G157" s="330"/>
      <c r="H157" s="330"/>
      <c r="I157" s="330"/>
      <c r="J157" s="330"/>
      <c r="K157" s="330"/>
      <c r="L157" s="330"/>
      <c r="M157" s="330"/>
      <c r="N157" s="329"/>
      <c r="O157" s="329"/>
      <c r="P157" s="329"/>
    </row>
    <row r="158" spans="1:16">
      <c r="A158" s="329"/>
      <c r="B158" s="329"/>
      <c r="C158" s="329"/>
      <c r="D158" s="329"/>
      <c r="E158" s="330"/>
      <c r="F158" s="330"/>
      <c r="G158" s="330"/>
      <c r="H158" s="330"/>
      <c r="I158" s="330"/>
      <c r="J158" s="330"/>
      <c r="K158" s="330"/>
      <c r="L158" s="330"/>
      <c r="M158" s="330"/>
      <c r="N158" s="329"/>
      <c r="O158" s="329"/>
      <c r="P158" s="329"/>
    </row>
    <row r="159" spans="1:16">
      <c r="A159" s="329"/>
      <c r="B159" s="329"/>
      <c r="C159" s="329"/>
      <c r="D159" s="329"/>
      <c r="E159" s="330"/>
      <c r="F159" s="330"/>
      <c r="G159" s="330"/>
      <c r="H159" s="330"/>
      <c r="I159" s="330"/>
      <c r="J159" s="330"/>
      <c r="K159" s="330"/>
      <c r="L159" s="330"/>
      <c r="M159" s="330"/>
      <c r="N159" s="329"/>
      <c r="O159" s="329"/>
      <c r="P159" s="329"/>
    </row>
    <row r="160" spans="1:16">
      <c r="A160" s="329"/>
      <c r="B160" s="329"/>
      <c r="C160" s="329"/>
      <c r="D160" s="329"/>
      <c r="E160" s="330"/>
      <c r="F160" s="330"/>
      <c r="G160" s="330"/>
      <c r="H160" s="330"/>
      <c r="I160" s="330"/>
      <c r="J160" s="330"/>
      <c r="K160" s="330"/>
      <c r="L160" s="330"/>
      <c r="M160" s="330"/>
      <c r="N160" s="329"/>
      <c r="O160" s="329"/>
      <c r="P160" s="329"/>
    </row>
    <row r="161" spans="1:16">
      <c r="A161" s="329"/>
      <c r="B161" s="329"/>
      <c r="C161" s="329"/>
      <c r="D161" s="329"/>
      <c r="E161" s="330"/>
      <c r="F161" s="330"/>
      <c r="G161" s="330"/>
      <c r="H161" s="330"/>
      <c r="I161" s="330"/>
      <c r="J161" s="330"/>
      <c r="K161" s="330"/>
      <c r="L161" s="330"/>
      <c r="M161" s="330"/>
      <c r="N161" s="329"/>
      <c r="O161" s="329"/>
      <c r="P161" s="329"/>
    </row>
    <row r="162" spans="1:16">
      <c r="A162" s="329"/>
      <c r="B162" s="329"/>
      <c r="C162" s="329"/>
      <c r="D162" s="329"/>
      <c r="E162" s="330"/>
      <c r="F162" s="330"/>
      <c r="G162" s="330"/>
      <c r="H162" s="330"/>
      <c r="I162" s="330"/>
      <c r="J162" s="330"/>
      <c r="K162" s="330"/>
      <c r="L162" s="330"/>
      <c r="M162" s="330"/>
      <c r="N162" s="329"/>
      <c r="O162" s="329"/>
      <c r="P162" s="329"/>
    </row>
    <row r="163" spans="1:16">
      <c r="A163" s="329"/>
      <c r="B163" s="329"/>
      <c r="C163" s="329"/>
      <c r="D163" s="329"/>
      <c r="E163" s="330"/>
      <c r="F163" s="330"/>
      <c r="G163" s="330"/>
      <c r="H163" s="330"/>
      <c r="I163" s="330"/>
      <c r="J163" s="330"/>
      <c r="K163" s="330"/>
      <c r="L163" s="330"/>
      <c r="M163" s="330"/>
      <c r="N163" s="329"/>
      <c r="O163" s="329"/>
      <c r="P163" s="329"/>
    </row>
    <row r="164" spans="1:16">
      <c r="A164" s="329"/>
      <c r="B164" s="329"/>
      <c r="C164" s="329"/>
      <c r="D164" s="329"/>
      <c r="E164" s="330"/>
      <c r="F164" s="330"/>
      <c r="G164" s="330"/>
      <c r="H164" s="330"/>
      <c r="I164" s="330"/>
      <c r="J164" s="330"/>
      <c r="K164" s="330"/>
      <c r="L164" s="330"/>
      <c r="M164" s="330"/>
      <c r="N164" s="329"/>
      <c r="O164" s="329"/>
      <c r="P164" s="329"/>
    </row>
    <row r="165" spans="1:16">
      <c r="A165" s="329"/>
      <c r="B165" s="329"/>
      <c r="C165" s="329"/>
      <c r="D165" s="329"/>
      <c r="E165" s="330"/>
      <c r="F165" s="330"/>
      <c r="G165" s="330"/>
      <c r="H165" s="330"/>
      <c r="I165" s="330"/>
      <c r="J165" s="330"/>
      <c r="K165" s="330"/>
      <c r="L165" s="330"/>
      <c r="M165" s="330"/>
      <c r="N165" s="329"/>
      <c r="O165" s="329"/>
      <c r="P165" s="329"/>
    </row>
    <row r="166" spans="1:16">
      <c r="A166" s="329"/>
      <c r="B166" s="329"/>
      <c r="C166" s="329"/>
      <c r="D166" s="329"/>
      <c r="E166" s="330"/>
      <c r="F166" s="330"/>
      <c r="G166" s="330"/>
      <c r="H166" s="330"/>
      <c r="I166" s="330"/>
      <c r="J166" s="330"/>
      <c r="K166" s="330"/>
      <c r="L166" s="330"/>
      <c r="M166" s="330"/>
      <c r="N166" s="329"/>
      <c r="O166" s="329"/>
      <c r="P166" s="329"/>
    </row>
    <row r="167" spans="1:16">
      <c r="A167" s="329"/>
      <c r="B167" s="329"/>
      <c r="C167" s="329"/>
      <c r="D167" s="329"/>
      <c r="E167" s="330"/>
      <c r="F167" s="330"/>
      <c r="G167" s="330"/>
      <c r="H167" s="330"/>
      <c r="I167" s="330"/>
      <c r="J167" s="330"/>
      <c r="K167" s="330"/>
      <c r="L167" s="330"/>
      <c r="M167" s="330"/>
      <c r="N167" s="329"/>
      <c r="O167" s="329"/>
      <c r="P167" s="329"/>
    </row>
    <row r="168" spans="1:16">
      <c r="A168" s="329"/>
      <c r="B168" s="329"/>
      <c r="C168" s="329"/>
      <c r="D168" s="329"/>
      <c r="E168" s="330"/>
      <c r="F168" s="330"/>
      <c r="G168" s="330"/>
      <c r="H168" s="330"/>
      <c r="I168" s="330"/>
      <c r="J168" s="330"/>
      <c r="K168" s="330"/>
      <c r="L168" s="330"/>
      <c r="M168" s="330"/>
      <c r="N168" s="329"/>
      <c r="O168" s="329"/>
      <c r="P168" s="329"/>
    </row>
    <row r="169" spans="1:16">
      <c r="A169" s="329"/>
      <c r="B169" s="329"/>
      <c r="C169" s="329"/>
      <c r="D169" s="329"/>
      <c r="E169" s="330"/>
      <c r="F169" s="330"/>
      <c r="G169" s="330"/>
      <c r="H169" s="330"/>
      <c r="I169" s="330"/>
      <c r="J169" s="330"/>
      <c r="K169" s="330"/>
      <c r="L169" s="330"/>
      <c r="M169" s="330"/>
      <c r="N169" s="329"/>
      <c r="O169" s="329"/>
      <c r="P169" s="329"/>
    </row>
    <row r="170" spans="1:16">
      <c r="A170" s="329"/>
      <c r="B170" s="329"/>
      <c r="C170" s="329"/>
      <c r="D170" s="329"/>
      <c r="E170" s="330"/>
      <c r="F170" s="330"/>
      <c r="G170" s="330"/>
      <c r="H170" s="330"/>
      <c r="I170" s="330"/>
      <c r="J170" s="330"/>
      <c r="K170" s="330"/>
      <c r="L170" s="330"/>
      <c r="M170" s="330"/>
      <c r="N170" s="329"/>
      <c r="O170" s="329"/>
      <c r="P170" s="329"/>
    </row>
    <row r="171" spans="1:16">
      <c r="A171" s="329"/>
      <c r="B171" s="329"/>
      <c r="C171" s="329"/>
      <c r="D171" s="329"/>
      <c r="E171" s="330"/>
      <c r="F171" s="330"/>
      <c r="G171" s="330"/>
      <c r="H171" s="330"/>
      <c r="I171" s="330"/>
      <c r="J171" s="330"/>
      <c r="K171" s="330"/>
      <c r="L171" s="330"/>
      <c r="M171" s="330"/>
      <c r="N171" s="329"/>
      <c r="O171" s="329"/>
      <c r="P171" s="329"/>
    </row>
    <row r="172" spans="1:16">
      <c r="A172" s="329"/>
      <c r="B172" s="329"/>
      <c r="C172" s="329"/>
      <c r="D172" s="329"/>
      <c r="E172" s="330"/>
      <c r="F172" s="330"/>
      <c r="G172" s="330"/>
      <c r="H172" s="330"/>
      <c r="I172" s="330"/>
      <c r="J172" s="330"/>
      <c r="K172" s="330"/>
      <c r="L172" s="330"/>
      <c r="M172" s="330"/>
      <c r="N172" s="329"/>
      <c r="O172" s="329"/>
      <c r="P172" s="329"/>
    </row>
    <row r="173" spans="1:16">
      <c r="A173" s="329"/>
      <c r="B173" s="329"/>
      <c r="C173" s="329"/>
      <c r="D173" s="329"/>
      <c r="E173" s="330"/>
      <c r="F173" s="330"/>
      <c r="G173" s="330"/>
      <c r="H173" s="330"/>
      <c r="I173" s="330"/>
      <c r="J173" s="330"/>
      <c r="K173" s="330"/>
      <c r="L173" s="330"/>
      <c r="M173" s="330"/>
      <c r="N173" s="329"/>
      <c r="O173" s="329"/>
      <c r="P173" s="329"/>
    </row>
    <row r="174" spans="1:16">
      <c r="A174" s="329"/>
      <c r="B174" s="329"/>
      <c r="C174" s="329"/>
      <c r="D174" s="329"/>
      <c r="E174" s="330"/>
      <c r="F174" s="330"/>
      <c r="G174" s="330"/>
      <c r="H174" s="330"/>
      <c r="I174" s="330"/>
      <c r="J174" s="330"/>
      <c r="K174" s="330"/>
      <c r="L174" s="330"/>
      <c r="M174" s="330"/>
      <c r="N174" s="329"/>
      <c r="O174" s="329"/>
      <c r="P174" s="329"/>
    </row>
    <row r="175" spans="1:16">
      <c r="A175" s="329"/>
      <c r="B175" s="329"/>
      <c r="C175" s="329"/>
      <c r="D175" s="329"/>
      <c r="E175" s="330"/>
      <c r="F175" s="330"/>
      <c r="G175" s="330"/>
      <c r="H175" s="330"/>
      <c r="I175" s="330"/>
      <c r="J175" s="330"/>
      <c r="K175" s="330"/>
      <c r="L175" s="330"/>
      <c r="M175" s="330"/>
      <c r="N175" s="329"/>
      <c r="O175" s="329"/>
      <c r="P175" s="329"/>
    </row>
    <row r="176" spans="1:16">
      <c r="A176" s="329"/>
      <c r="B176" s="329"/>
      <c r="C176" s="329"/>
      <c r="D176" s="329"/>
      <c r="E176" s="330"/>
      <c r="F176" s="330"/>
      <c r="G176" s="330"/>
      <c r="H176" s="330"/>
      <c r="I176" s="330"/>
      <c r="J176" s="330"/>
      <c r="K176" s="330"/>
      <c r="L176" s="330"/>
      <c r="M176" s="330"/>
      <c r="N176" s="329"/>
      <c r="O176" s="329"/>
      <c r="P176" s="329"/>
    </row>
    <row r="177" spans="1:16">
      <c r="A177" s="329"/>
      <c r="B177" s="329"/>
      <c r="C177" s="329"/>
      <c r="D177" s="329"/>
      <c r="E177" s="330"/>
      <c r="F177" s="330"/>
      <c r="G177" s="330"/>
      <c r="H177" s="330"/>
      <c r="I177" s="330"/>
      <c r="J177" s="330"/>
      <c r="K177" s="330"/>
      <c r="L177" s="330"/>
      <c r="M177" s="330"/>
      <c r="N177" s="329"/>
      <c r="O177" s="329"/>
      <c r="P177" s="329"/>
    </row>
    <row r="178" spans="1:16">
      <c r="A178" s="329"/>
      <c r="B178" s="329"/>
      <c r="C178" s="329"/>
      <c r="D178" s="329"/>
      <c r="E178" s="330"/>
      <c r="F178" s="330"/>
      <c r="G178" s="330"/>
      <c r="H178" s="330"/>
      <c r="I178" s="330"/>
      <c r="J178" s="330"/>
      <c r="K178" s="330"/>
      <c r="L178" s="330"/>
      <c r="M178" s="330"/>
      <c r="N178" s="329"/>
      <c r="O178" s="329"/>
      <c r="P178" s="329"/>
    </row>
    <row r="179" spans="1:16">
      <c r="A179" s="329"/>
      <c r="B179" s="329"/>
      <c r="C179" s="329"/>
      <c r="D179" s="329"/>
      <c r="E179" s="330"/>
      <c r="F179" s="330"/>
      <c r="G179" s="330"/>
      <c r="H179" s="330"/>
      <c r="I179" s="330"/>
      <c r="J179" s="330"/>
      <c r="K179" s="330"/>
      <c r="L179" s="330"/>
      <c r="M179" s="330"/>
      <c r="N179" s="329"/>
      <c r="O179" s="329"/>
      <c r="P179" s="329"/>
    </row>
    <row r="180" spans="1:16">
      <c r="A180" s="329"/>
      <c r="B180" s="329"/>
      <c r="C180" s="329"/>
      <c r="D180" s="329"/>
      <c r="E180" s="330"/>
      <c r="F180" s="330"/>
      <c r="G180" s="330"/>
      <c r="H180" s="330"/>
      <c r="I180" s="330"/>
      <c r="J180" s="330"/>
      <c r="K180" s="330"/>
      <c r="L180" s="330"/>
      <c r="M180" s="330"/>
      <c r="N180" s="329"/>
      <c r="O180" s="329"/>
      <c r="P180" s="329"/>
    </row>
    <row r="181" spans="1:16">
      <c r="A181" s="329"/>
      <c r="B181" s="329"/>
      <c r="C181" s="329"/>
      <c r="D181" s="329"/>
      <c r="E181" s="330"/>
      <c r="F181" s="330"/>
      <c r="G181" s="330"/>
      <c r="H181" s="330"/>
      <c r="I181" s="330"/>
      <c r="J181" s="330"/>
      <c r="K181" s="330"/>
      <c r="L181" s="330"/>
      <c r="M181" s="330"/>
      <c r="N181" s="329"/>
      <c r="O181" s="329"/>
      <c r="P181" s="329"/>
    </row>
    <row r="182" spans="1:16">
      <c r="A182" s="329"/>
      <c r="B182" s="329"/>
      <c r="C182" s="329"/>
      <c r="D182" s="329"/>
      <c r="E182" s="330"/>
      <c r="F182" s="330"/>
      <c r="G182" s="330"/>
      <c r="H182" s="330"/>
      <c r="I182" s="330"/>
      <c r="J182" s="330"/>
      <c r="K182" s="330"/>
      <c r="L182" s="330"/>
      <c r="M182" s="330"/>
      <c r="N182" s="329"/>
      <c r="O182" s="329"/>
      <c r="P182" s="329"/>
    </row>
    <row r="183" spans="1:16">
      <c r="A183" s="329"/>
      <c r="B183" s="329"/>
      <c r="C183" s="329"/>
      <c r="D183" s="329"/>
      <c r="E183" s="330"/>
      <c r="F183" s="330"/>
      <c r="G183" s="330"/>
      <c r="H183" s="330"/>
      <c r="I183" s="330"/>
      <c r="J183" s="330"/>
      <c r="K183" s="330"/>
      <c r="L183" s="330"/>
      <c r="M183" s="330"/>
      <c r="N183" s="329"/>
      <c r="O183" s="329"/>
      <c r="P183" s="329"/>
    </row>
    <row r="184" spans="1:16">
      <c r="A184" s="329"/>
      <c r="B184" s="329"/>
      <c r="C184" s="329"/>
      <c r="D184" s="329"/>
      <c r="E184" s="330"/>
      <c r="F184" s="330"/>
      <c r="G184" s="330"/>
      <c r="H184" s="330"/>
      <c r="I184" s="330"/>
      <c r="J184" s="330"/>
      <c r="K184" s="330"/>
      <c r="L184" s="330"/>
      <c r="M184" s="330"/>
      <c r="N184" s="329"/>
      <c r="O184" s="329"/>
      <c r="P184" s="329"/>
    </row>
    <row r="185" spans="1:16">
      <c r="A185" s="329"/>
      <c r="B185" s="329"/>
      <c r="C185" s="329"/>
      <c r="D185" s="329"/>
      <c r="E185" s="330"/>
      <c r="F185" s="330"/>
      <c r="G185" s="330"/>
      <c r="H185" s="330"/>
      <c r="I185" s="330"/>
      <c r="J185" s="330"/>
      <c r="K185" s="330"/>
      <c r="L185" s="330"/>
      <c r="M185" s="330"/>
      <c r="N185" s="329"/>
      <c r="O185" s="329"/>
      <c r="P185" s="329"/>
    </row>
    <row r="186" spans="1:16">
      <c r="A186" s="329"/>
      <c r="B186" s="329"/>
      <c r="C186" s="329"/>
      <c r="D186" s="329"/>
      <c r="E186" s="330"/>
      <c r="F186" s="330"/>
      <c r="G186" s="330"/>
      <c r="H186" s="330"/>
      <c r="I186" s="330"/>
      <c r="J186" s="330"/>
      <c r="K186" s="330"/>
      <c r="L186" s="330"/>
      <c r="M186" s="330"/>
      <c r="N186" s="329"/>
      <c r="O186" s="329"/>
      <c r="P186" s="329"/>
    </row>
    <row r="187" spans="1:16">
      <c r="A187" s="329"/>
      <c r="B187" s="329"/>
      <c r="C187" s="329"/>
      <c r="D187" s="329"/>
      <c r="E187" s="330"/>
      <c r="F187" s="330"/>
      <c r="G187" s="330"/>
      <c r="H187" s="330"/>
      <c r="I187" s="330"/>
      <c r="J187" s="330"/>
      <c r="K187" s="330"/>
      <c r="L187" s="330"/>
      <c r="M187" s="330"/>
      <c r="N187" s="329"/>
      <c r="O187" s="329"/>
      <c r="P187" s="329"/>
    </row>
    <row r="188" spans="1:16">
      <c r="A188" s="329"/>
      <c r="B188" s="329"/>
      <c r="C188" s="329"/>
      <c r="D188" s="329"/>
      <c r="E188" s="330"/>
      <c r="F188" s="330"/>
      <c r="G188" s="330"/>
      <c r="H188" s="330"/>
      <c r="I188" s="330"/>
      <c r="J188" s="330"/>
      <c r="K188" s="330"/>
      <c r="L188" s="330"/>
      <c r="M188" s="330"/>
      <c r="N188" s="329"/>
      <c r="O188" s="329"/>
      <c r="P188" s="329"/>
    </row>
    <row r="189" spans="1:16">
      <c r="A189" s="329"/>
      <c r="B189" s="329"/>
      <c r="C189" s="329"/>
      <c r="D189" s="329"/>
      <c r="E189" s="330"/>
      <c r="F189" s="330"/>
      <c r="G189" s="330"/>
      <c r="H189" s="330"/>
      <c r="I189" s="330"/>
      <c r="J189" s="330"/>
      <c r="K189" s="330"/>
      <c r="L189" s="330"/>
      <c r="M189" s="330"/>
      <c r="N189" s="329"/>
      <c r="O189" s="329"/>
      <c r="P189" s="329"/>
    </row>
    <row r="190" spans="1:16">
      <c r="A190" s="329"/>
      <c r="B190" s="329"/>
      <c r="C190" s="329"/>
      <c r="D190" s="329"/>
      <c r="E190" s="330"/>
      <c r="F190" s="330"/>
      <c r="G190" s="330"/>
      <c r="H190" s="330"/>
      <c r="I190" s="330"/>
      <c r="J190" s="330"/>
      <c r="K190" s="330"/>
      <c r="L190" s="330"/>
      <c r="M190" s="330"/>
      <c r="N190" s="329"/>
      <c r="O190" s="329"/>
      <c r="P190" s="329"/>
    </row>
    <row r="191" spans="1:16">
      <c r="A191" s="329"/>
      <c r="B191" s="329"/>
      <c r="C191" s="329"/>
      <c r="D191" s="329"/>
      <c r="E191" s="330"/>
      <c r="F191" s="330"/>
      <c r="G191" s="330"/>
      <c r="H191" s="330"/>
      <c r="I191" s="330"/>
      <c r="J191" s="330"/>
      <c r="K191" s="330"/>
      <c r="L191" s="330"/>
      <c r="M191" s="330"/>
      <c r="N191" s="329"/>
      <c r="O191" s="329"/>
      <c r="P191" s="329"/>
    </row>
    <row r="192" spans="1:16">
      <c r="A192" s="329"/>
      <c r="B192" s="329"/>
      <c r="C192" s="329"/>
      <c r="D192" s="329"/>
      <c r="E192" s="330"/>
      <c r="F192" s="330"/>
      <c r="G192" s="330"/>
      <c r="H192" s="330"/>
      <c r="I192" s="330"/>
      <c r="J192" s="330"/>
      <c r="K192" s="330"/>
      <c r="L192" s="330"/>
      <c r="M192" s="330"/>
      <c r="N192" s="329"/>
      <c r="O192" s="329"/>
      <c r="P192" s="329"/>
    </row>
    <row r="193" spans="1:16">
      <c r="A193" s="329"/>
      <c r="B193" s="329"/>
      <c r="C193" s="329"/>
      <c r="D193" s="329"/>
      <c r="E193" s="330"/>
      <c r="F193" s="330"/>
      <c r="G193" s="330"/>
      <c r="H193" s="330"/>
      <c r="I193" s="330"/>
      <c r="J193" s="330"/>
      <c r="K193" s="330"/>
      <c r="L193" s="330"/>
      <c r="M193" s="330"/>
      <c r="N193" s="329"/>
      <c r="O193" s="329"/>
      <c r="P193" s="329"/>
    </row>
    <row r="194" spans="1:16">
      <c r="A194" s="329"/>
      <c r="B194" s="329"/>
      <c r="C194" s="329"/>
      <c r="D194" s="329"/>
      <c r="E194" s="330"/>
      <c r="F194" s="330"/>
      <c r="G194" s="330"/>
      <c r="H194" s="330"/>
      <c r="I194" s="330"/>
      <c r="J194" s="330"/>
      <c r="K194" s="330"/>
      <c r="L194" s="330"/>
      <c r="M194" s="330"/>
      <c r="N194" s="329"/>
      <c r="O194" s="329"/>
      <c r="P194" s="329"/>
    </row>
    <row r="195" spans="1:16">
      <c r="A195" s="329"/>
      <c r="B195" s="329"/>
      <c r="C195" s="329"/>
      <c r="D195" s="329"/>
      <c r="E195" s="330"/>
      <c r="F195" s="330"/>
      <c r="G195" s="330"/>
      <c r="H195" s="330"/>
      <c r="I195" s="330"/>
      <c r="J195" s="330"/>
      <c r="K195" s="330"/>
      <c r="L195" s="330"/>
      <c r="M195" s="330"/>
      <c r="N195" s="329"/>
      <c r="O195" s="329"/>
      <c r="P195" s="329"/>
    </row>
    <row r="196" spans="1:16">
      <c r="A196" s="329"/>
      <c r="B196" s="329"/>
      <c r="C196" s="329"/>
      <c r="D196" s="329"/>
      <c r="E196" s="330"/>
      <c r="F196" s="330"/>
      <c r="G196" s="330"/>
      <c r="H196" s="330"/>
      <c r="I196" s="330"/>
      <c r="J196" s="330"/>
      <c r="K196" s="330"/>
      <c r="L196" s="330"/>
      <c r="M196" s="330"/>
      <c r="N196" s="329"/>
      <c r="O196" s="329"/>
      <c r="P196" s="329"/>
    </row>
    <row r="197" spans="1:16">
      <c r="A197" s="329"/>
      <c r="B197" s="329"/>
      <c r="C197" s="329"/>
      <c r="D197" s="329"/>
      <c r="E197" s="330"/>
      <c r="F197" s="330"/>
      <c r="G197" s="330"/>
      <c r="H197" s="330"/>
      <c r="I197" s="330"/>
      <c r="J197" s="330"/>
      <c r="K197" s="330"/>
      <c r="L197" s="330"/>
      <c r="M197" s="330"/>
      <c r="N197" s="329"/>
      <c r="O197" s="329"/>
      <c r="P197" s="329"/>
    </row>
    <row r="198" spans="1:16">
      <c r="A198" s="329"/>
      <c r="B198" s="329"/>
      <c r="C198" s="329"/>
      <c r="D198" s="329"/>
      <c r="E198" s="330"/>
      <c r="F198" s="330"/>
      <c r="G198" s="330"/>
      <c r="H198" s="330"/>
      <c r="I198" s="330"/>
      <c r="J198" s="330"/>
      <c r="K198" s="330"/>
      <c r="L198" s="330"/>
      <c r="M198" s="330"/>
      <c r="N198" s="329"/>
      <c r="O198" s="329"/>
      <c r="P198" s="329"/>
    </row>
    <row r="199" spans="1:16">
      <c r="A199" s="329"/>
      <c r="B199" s="329"/>
      <c r="C199" s="329"/>
      <c r="D199" s="329"/>
      <c r="E199" s="330"/>
      <c r="F199" s="330"/>
      <c r="G199" s="330"/>
      <c r="H199" s="330"/>
      <c r="I199" s="330"/>
      <c r="J199" s="330"/>
      <c r="K199" s="330"/>
      <c r="L199" s="330"/>
      <c r="M199" s="330"/>
      <c r="N199" s="329"/>
      <c r="O199" s="329"/>
      <c r="P199" s="329"/>
    </row>
    <row r="200" spans="1:16">
      <c r="A200" s="329"/>
      <c r="B200" s="329"/>
      <c r="C200" s="329"/>
      <c r="D200" s="329"/>
      <c r="E200" s="330"/>
      <c r="F200" s="330"/>
      <c r="G200" s="330"/>
      <c r="H200" s="330"/>
      <c r="I200" s="330"/>
      <c r="J200" s="330"/>
      <c r="K200" s="330"/>
      <c r="L200" s="330"/>
      <c r="M200" s="330"/>
      <c r="N200" s="329"/>
      <c r="O200" s="329"/>
      <c r="P200" s="329"/>
    </row>
    <row r="201" spans="1:16">
      <c r="A201" s="329"/>
      <c r="B201" s="329"/>
      <c r="C201" s="329"/>
      <c r="D201" s="329"/>
      <c r="E201" s="330"/>
      <c r="F201" s="330"/>
      <c r="G201" s="330"/>
      <c r="H201" s="330"/>
      <c r="I201" s="330"/>
      <c r="J201" s="330"/>
      <c r="K201" s="330"/>
      <c r="L201" s="330"/>
      <c r="M201" s="330"/>
      <c r="N201" s="329"/>
      <c r="O201" s="329"/>
      <c r="P201" s="329"/>
    </row>
    <row r="202" spans="1:16">
      <c r="A202" s="329"/>
      <c r="B202" s="329"/>
      <c r="C202" s="329"/>
      <c r="D202" s="329"/>
      <c r="E202" s="330"/>
      <c r="F202" s="330"/>
      <c r="G202" s="330"/>
      <c r="H202" s="330"/>
      <c r="I202" s="330"/>
      <c r="J202" s="330"/>
      <c r="K202" s="330"/>
      <c r="L202" s="330"/>
      <c r="M202" s="330"/>
      <c r="N202" s="329"/>
      <c r="O202" s="329"/>
      <c r="P202" s="329"/>
    </row>
    <row r="203" spans="1:16">
      <c r="A203" s="329"/>
      <c r="B203" s="329"/>
      <c r="C203" s="329"/>
      <c r="D203" s="329"/>
      <c r="E203" s="330"/>
      <c r="F203" s="330"/>
      <c r="G203" s="330"/>
      <c r="H203" s="330"/>
      <c r="I203" s="330"/>
      <c r="J203" s="330"/>
      <c r="K203" s="330"/>
      <c r="L203" s="330"/>
      <c r="M203" s="330"/>
      <c r="N203" s="329"/>
      <c r="O203" s="329"/>
      <c r="P203" s="329"/>
    </row>
    <row r="204" spans="1:16">
      <c r="A204" s="329"/>
      <c r="B204" s="329"/>
      <c r="C204" s="329"/>
      <c r="D204" s="329"/>
      <c r="E204" s="330"/>
      <c r="F204" s="330"/>
      <c r="G204" s="330"/>
      <c r="H204" s="330"/>
      <c r="I204" s="330"/>
      <c r="J204" s="330"/>
      <c r="K204" s="330"/>
      <c r="L204" s="330"/>
      <c r="M204" s="330"/>
      <c r="N204" s="329"/>
      <c r="O204" s="329"/>
      <c r="P204" s="329"/>
    </row>
    <row r="205" spans="1:16">
      <c r="A205" s="329"/>
      <c r="B205" s="329"/>
      <c r="C205" s="329"/>
      <c r="D205" s="329"/>
      <c r="E205" s="330"/>
      <c r="F205" s="330"/>
      <c r="G205" s="330"/>
      <c r="H205" s="330"/>
      <c r="I205" s="330"/>
      <c r="J205" s="330"/>
      <c r="K205" s="330"/>
      <c r="L205" s="330"/>
      <c r="M205" s="330"/>
      <c r="N205" s="329"/>
      <c r="O205" s="329"/>
      <c r="P205" s="329"/>
    </row>
    <row r="206" spans="1:16">
      <c r="A206" s="329"/>
      <c r="B206" s="329"/>
      <c r="C206" s="329"/>
      <c r="D206" s="329"/>
      <c r="E206" s="330"/>
      <c r="F206" s="330"/>
      <c r="G206" s="330"/>
      <c r="H206" s="330"/>
      <c r="I206" s="330"/>
      <c r="J206" s="330"/>
      <c r="K206" s="330"/>
      <c r="L206" s="330"/>
      <c r="M206" s="330"/>
      <c r="N206" s="329"/>
      <c r="O206" s="329"/>
      <c r="P206" s="329"/>
    </row>
    <row r="207" spans="1:16">
      <c r="A207" s="329"/>
      <c r="B207" s="329"/>
      <c r="C207" s="329"/>
      <c r="D207" s="329"/>
      <c r="E207" s="330"/>
      <c r="F207" s="330"/>
      <c r="G207" s="330"/>
      <c r="H207" s="330"/>
      <c r="I207" s="330"/>
      <c r="J207" s="330"/>
      <c r="K207" s="330"/>
      <c r="L207" s="330"/>
      <c r="M207" s="330"/>
      <c r="N207" s="329"/>
      <c r="O207" s="329"/>
      <c r="P207" s="329"/>
    </row>
    <row r="208" spans="1:16">
      <c r="A208" s="329"/>
      <c r="B208" s="329"/>
      <c r="C208" s="329"/>
      <c r="D208" s="329"/>
      <c r="E208" s="330"/>
      <c r="F208" s="330"/>
      <c r="G208" s="330"/>
      <c r="H208" s="330"/>
      <c r="I208" s="330"/>
      <c r="J208" s="330"/>
      <c r="K208" s="330"/>
      <c r="L208" s="330"/>
      <c r="M208" s="330"/>
      <c r="N208" s="329"/>
      <c r="O208" s="329"/>
      <c r="P208" s="329"/>
    </row>
    <row r="209" spans="1:16">
      <c r="A209" s="329"/>
      <c r="B209" s="329"/>
      <c r="C209" s="329"/>
      <c r="D209" s="329"/>
      <c r="E209" s="330"/>
      <c r="F209" s="330"/>
      <c r="G209" s="330"/>
      <c r="H209" s="330"/>
      <c r="I209" s="330"/>
      <c r="J209" s="330"/>
      <c r="K209" s="330"/>
      <c r="L209" s="330"/>
      <c r="M209" s="330"/>
      <c r="N209" s="329"/>
      <c r="O209" s="329"/>
      <c r="P209" s="329"/>
    </row>
    <row r="210" spans="1:16">
      <c r="A210" s="329"/>
      <c r="B210" s="329"/>
      <c r="C210" s="329"/>
      <c r="D210" s="329"/>
      <c r="E210" s="330"/>
      <c r="F210" s="330"/>
      <c r="G210" s="330"/>
      <c r="H210" s="330"/>
      <c r="I210" s="330"/>
      <c r="J210" s="330"/>
      <c r="K210" s="330"/>
      <c r="L210" s="330"/>
      <c r="M210" s="330"/>
      <c r="N210" s="329"/>
      <c r="O210" s="329"/>
      <c r="P210" s="329"/>
    </row>
    <row r="211" spans="1:16">
      <c r="A211" s="329"/>
      <c r="B211" s="329"/>
      <c r="C211" s="329"/>
      <c r="D211" s="329"/>
      <c r="E211" s="330"/>
      <c r="F211" s="330"/>
      <c r="G211" s="330"/>
      <c r="H211" s="330"/>
      <c r="I211" s="330"/>
      <c r="J211" s="330"/>
      <c r="K211" s="330"/>
      <c r="L211" s="330"/>
      <c r="M211" s="330"/>
      <c r="N211" s="329"/>
      <c r="O211" s="329"/>
      <c r="P211" s="329"/>
    </row>
    <row r="212" spans="1:16">
      <c r="A212" s="329"/>
      <c r="B212" s="329"/>
      <c r="C212" s="329"/>
      <c r="D212" s="329"/>
      <c r="E212" s="330"/>
      <c r="F212" s="330"/>
      <c r="G212" s="330"/>
      <c r="H212" s="330"/>
      <c r="I212" s="330"/>
      <c r="J212" s="330"/>
      <c r="K212" s="330"/>
      <c r="L212" s="330"/>
      <c r="M212" s="330"/>
      <c r="N212" s="329"/>
      <c r="O212" s="329"/>
      <c r="P212" s="329"/>
    </row>
    <row r="213" spans="1:16">
      <c r="A213" s="329"/>
      <c r="B213" s="329"/>
      <c r="C213" s="329"/>
      <c r="D213" s="329"/>
      <c r="E213" s="330"/>
      <c r="F213" s="330"/>
      <c r="G213" s="330"/>
      <c r="H213" s="330"/>
      <c r="I213" s="330"/>
      <c r="J213" s="330"/>
      <c r="K213" s="330"/>
      <c r="L213" s="330"/>
      <c r="M213" s="330"/>
      <c r="N213" s="329"/>
      <c r="O213" s="329"/>
      <c r="P213" s="329"/>
    </row>
    <row r="214" spans="1:16">
      <c r="A214" s="329"/>
      <c r="B214" s="329"/>
      <c r="C214" s="329"/>
      <c r="D214" s="329"/>
      <c r="E214" s="330"/>
      <c r="F214" s="330"/>
      <c r="G214" s="330"/>
      <c r="H214" s="330"/>
      <c r="I214" s="330"/>
      <c r="J214" s="330"/>
      <c r="K214" s="330"/>
      <c r="L214" s="330"/>
      <c r="M214" s="330"/>
      <c r="N214" s="329"/>
      <c r="O214" s="329"/>
      <c r="P214" s="329"/>
    </row>
    <row r="215" spans="1:16">
      <c r="A215" s="329"/>
      <c r="B215" s="329"/>
      <c r="C215" s="329"/>
      <c r="D215" s="329"/>
      <c r="E215" s="330"/>
      <c r="F215" s="330"/>
      <c r="G215" s="330"/>
      <c r="H215" s="330"/>
      <c r="I215" s="330"/>
      <c r="J215" s="330"/>
      <c r="K215" s="330"/>
      <c r="L215" s="330"/>
      <c r="M215" s="330"/>
      <c r="N215" s="329"/>
      <c r="O215" s="329"/>
      <c r="P215" s="329"/>
    </row>
    <row r="216" spans="1:16">
      <c r="A216" s="329"/>
      <c r="B216" s="329"/>
      <c r="C216" s="329"/>
      <c r="D216" s="329"/>
      <c r="E216" s="330"/>
      <c r="F216" s="330"/>
      <c r="G216" s="330"/>
      <c r="H216" s="330"/>
      <c r="I216" s="330"/>
      <c r="J216" s="330"/>
      <c r="K216" s="330"/>
      <c r="L216" s="330"/>
      <c r="M216" s="330"/>
      <c r="N216" s="329"/>
      <c r="O216" s="329"/>
      <c r="P216" s="329"/>
    </row>
    <row r="217" spans="1:16">
      <c r="A217" s="329"/>
      <c r="B217" s="329"/>
      <c r="C217" s="329"/>
      <c r="D217" s="329"/>
      <c r="E217" s="330"/>
      <c r="F217" s="330"/>
      <c r="G217" s="330"/>
      <c r="H217" s="330"/>
      <c r="I217" s="330"/>
      <c r="J217" s="330"/>
      <c r="K217" s="330"/>
      <c r="L217" s="330"/>
      <c r="M217" s="330"/>
      <c r="N217" s="329"/>
      <c r="O217" s="329"/>
      <c r="P217" s="329"/>
    </row>
    <row r="218" spans="1:16">
      <c r="A218" s="329"/>
      <c r="B218" s="329"/>
      <c r="C218" s="329"/>
      <c r="D218" s="329"/>
      <c r="E218" s="330"/>
      <c r="F218" s="330"/>
      <c r="G218" s="330"/>
      <c r="H218" s="330"/>
      <c r="I218" s="330"/>
      <c r="J218" s="330"/>
      <c r="K218" s="330"/>
      <c r="L218" s="330"/>
      <c r="M218" s="330"/>
      <c r="N218" s="329"/>
      <c r="O218" s="329"/>
      <c r="P218" s="329"/>
    </row>
    <row r="219" spans="1:16">
      <c r="A219" s="329"/>
      <c r="B219" s="329"/>
      <c r="C219" s="329"/>
      <c r="D219" s="329"/>
      <c r="E219" s="330"/>
      <c r="F219" s="330"/>
      <c r="G219" s="330"/>
      <c r="H219" s="330"/>
      <c r="I219" s="330"/>
      <c r="J219" s="330"/>
      <c r="K219" s="330"/>
      <c r="L219" s="330"/>
      <c r="M219" s="330"/>
      <c r="N219" s="329"/>
      <c r="O219" s="329"/>
      <c r="P219" s="329"/>
    </row>
    <row r="220" spans="1:16">
      <c r="A220" s="329"/>
      <c r="B220" s="329"/>
      <c r="C220" s="329"/>
      <c r="D220" s="329"/>
      <c r="E220" s="330"/>
      <c r="F220" s="330"/>
      <c r="G220" s="330"/>
      <c r="H220" s="330"/>
      <c r="I220" s="330"/>
      <c r="J220" s="330"/>
      <c r="K220" s="330"/>
      <c r="L220" s="330"/>
      <c r="M220" s="330"/>
      <c r="N220" s="329"/>
      <c r="O220" s="329"/>
      <c r="P220" s="329"/>
    </row>
    <row r="221" spans="1:16">
      <c r="A221" s="329"/>
      <c r="B221" s="329"/>
      <c r="C221" s="329"/>
      <c r="D221" s="329"/>
      <c r="E221" s="330"/>
      <c r="F221" s="330"/>
      <c r="G221" s="330"/>
      <c r="H221" s="330"/>
      <c r="I221" s="330"/>
      <c r="J221" s="330"/>
      <c r="K221" s="330"/>
      <c r="L221" s="330"/>
      <c r="M221" s="330"/>
      <c r="N221" s="329"/>
      <c r="O221" s="329"/>
      <c r="P221" s="329"/>
    </row>
    <row r="222" spans="1:16">
      <c r="A222" s="329"/>
      <c r="B222" s="329"/>
      <c r="C222" s="329"/>
      <c r="D222" s="329"/>
      <c r="E222" s="330"/>
      <c r="F222" s="330"/>
      <c r="G222" s="330"/>
      <c r="H222" s="330"/>
      <c r="I222" s="330"/>
      <c r="J222" s="330"/>
      <c r="K222" s="330"/>
      <c r="L222" s="330"/>
      <c r="M222" s="330"/>
      <c r="N222" s="329"/>
      <c r="O222" s="329"/>
      <c r="P222" s="329"/>
    </row>
    <row r="223" spans="1:16">
      <c r="A223" s="329"/>
      <c r="B223" s="329"/>
      <c r="C223" s="329"/>
      <c r="D223" s="329"/>
      <c r="E223" s="330"/>
      <c r="F223" s="330"/>
      <c r="G223" s="330"/>
      <c r="H223" s="330"/>
      <c r="I223" s="330"/>
      <c r="J223" s="330"/>
      <c r="K223" s="330"/>
      <c r="L223" s="330"/>
      <c r="M223" s="330"/>
      <c r="N223" s="329"/>
      <c r="O223" s="329"/>
      <c r="P223" s="329"/>
    </row>
    <row r="224" spans="1:16">
      <c r="A224" s="329"/>
      <c r="B224" s="329"/>
      <c r="C224" s="329"/>
      <c r="D224" s="329"/>
      <c r="E224" s="330"/>
      <c r="F224" s="330"/>
      <c r="G224" s="330"/>
      <c r="H224" s="330"/>
      <c r="I224" s="330"/>
      <c r="J224" s="330"/>
      <c r="K224" s="330"/>
      <c r="L224" s="330"/>
      <c r="M224" s="330"/>
      <c r="N224" s="329"/>
      <c r="O224" s="329"/>
      <c r="P224" s="329"/>
    </row>
    <row r="225" spans="1:16">
      <c r="A225" s="329"/>
      <c r="B225" s="329"/>
      <c r="C225" s="329"/>
      <c r="D225" s="329"/>
      <c r="E225" s="330"/>
      <c r="F225" s="330"/>
      <c r="G225" s="330"/>
      <c r="H225" s="330"/>
      <c r="I225" s="330"/>
      <c r="J225" s="330"/>
      <c r="K225" s="330"/>
      <c r="L225" s="330"/>
      <c r="M225" s="330"/>
      <c r="N225" s="329"/>
      <c r="O225" s="329"/>
      <c r="P225" s="329"/>
    </row>
    <row r="226" spans="1:16">
      <c r="A226" s="329"/>
      <c r="B226" s="329"/>
      <c r="C226" s="329"/>
      <c r="D226" s="329"/>
      <c r="E226" s="330"/>
      <c r="F226" s="330"/>
      <c r="G226" s="330"/>
      <c r="H226" s="330"/>
      <c r="I226" s="330"/>
      <c r="J226" s="330"/>
      <c r="K226" s="330"/>
      <c r="L226" s="330"/>
      <c r="M226" s="330"/>
      <c r="N226" s="329"/>
      <c r="O226" s="329"/>
      <c r="P226" s="329"/>
    </row>
    <row r="227" spans="1:16">
      <c r="A227" s="329"/>
      <c r="B227" s="329"/>
      <c r="C227" s="329"/>
      <c r="D227" s="329"/>
      <c r="E227" s="330"/>
      <c r="F227" s="330"/>
      <c r="G227" s="330"/>
      <c r="H227" s="330"/>
      <c r="I227" s="330"/>
      <c r="J227" s="330"/>
      <c r="K227" s="330"/>
      <c r="L227" s="330"/>
      <c r="M227" s="330"/>
      <c r="N227" s="329"/>
      <c r="O227" s="329"/>
      <c r="P227" s="329"/>
    </row>
    <row r="228" spans="1:16">
      <c r="A228" s="329"/>
      <c r="B228" s="329"/>
      <c r="C228" s="329"/>
      <c r="D228" s="329"/>
      <c r="E228" s="330"/>
      <c r="F228" s="330"/>
      <c r="G228" s="330"/>
      <c r="H228" s="330"/>
      <c r="I228" s="330"/>
      <c r="J228" s="330"/>
      <c r="K228" s="330"/>
      <c r="L228" s="330"/>
      <c r="M228" s="330"/>
      <c r="N228" s="329"/>
      <c r="O228" s="329"/>
      <c r="P228" s="329"/>
    </row>
    <row r="229" spans="1:16">
      <c r="A229" s="329"/>
      <c r="B229" s="329"/>
      <c r="C229" s="329"/>
      <c r="D229" s="329"/>
      <c r="E229" s="330"/>
      <c r="F229" s="330"/>
      <c r="G229" s="330"/>
      <c r="H229" s="330"/>
      <c r="I229" s="330"/>
      <c r="J229" s="330"/>
      <c r="K229" s="330"/>
      <c r="L229" s="330"/>
      <c r="M229" s="330"/>
      <c r="N229" s="329"/>
      <c r="O229" s="329"/>
      <c r="P229" s="329"/>
    </row>
    <row r="230" spans="1:16">
      <c r="A230" s="329"/>
      <c r="B230" s="329"/>
      <c r="C230" s="329"/>
      <c r="D230" s="329"/>
      <c r="E230" s="330"/>
      <c r="F230" s="330"/>
      <c r="G230" s="330"/>
      <c r="H230" s="330"/>
      <c r="I230" s="330"/>
      <c r="J230" s="330"/>
      <c r="K230" s="330"/>
      <c r="L230" s="330"/>
      <c r="M230" s="330"/>
      <c r="N230" s="329"/>
      <c r="O230" s="329"/>
      <c r="P230" s="329"/>
    </row>
    <row r="231" spans="1:16">
      <c r="A231" s="329"/>
      <c r="B231" s="329"/>
      <c r="C231" s="329"/>
      <c r="D231" s="329"/>
      <c r="E231" s="330"/>
      <c r="F231" s="330"/>
      <c r="G231" s="330"/>
      <c r="H231" s="330"/>
      <c r="I231" s="330"/>
      <c r="J231" s="330"/>
      <c r="K231" s="330"/>
      <c r="L231" s="330"/>
      <c r="M231" s="330"/>
      <c r="N231" s="329"/>
      <c r="O231" s="329"/>
      <c r="P231" s="329"/>
    </row>
    <row r="232" spans="1:16">
      <c r="A232" s="329"/>
      <c r="B232" s="329"/>
      <c r="C232" s="329"/>
      <c r="D232" s="329"/>
      <c r="E232" s="330"/>
      <c r="F232" s="330"/>
      <c r="G232" s="330"/>
      <c r="H232" s="330"/>
      <c r="I232" s="330"/>
      <c r="J232" s="330"/>
      <c r="K232" s="330"/>
      <c r="L232" s="330"/>
      <c r="M232" s="330"/>
      <c r="N232" s="329"/>
      <c r="O232" s="329"/>
      <c r="P232" s="329"/>
    </row>
    <row r="233" spans="1:16">
      <c r="A233" s="329"/>
      <c r="B233" s="329"/>
      <c r="C233" s="329"/>
      <c r="D233" s="329"/>
      <c r="E233" s="330"/>
      <c r="F233" s="330"/>
      <c r="G233" s="330"/>
      <c r="H233" s="330"/>
      <c r="I233" s="330"/>
      <c r="J233" s="330"/>
      <c r="K233" s="330"/>
      <c r="L233" s="330"/>
      <c r="M233" s="330"/>
      <c r="N233" s="329"/>
      <c r="O233" s="329"/>
      <c r="P233" s="329"/>
    </row>
    <row r="234" spans="1:16">
      <c r="A234" s="329"/>
      <c r="B234" s="329"/>
      <c r="C234" s="329"/>
      <c r="D234" s="329"/>
      <c r="E234" s="330"/>
      <c r="F234" s="330"/>
      <c r="G234" s="330"/>
      <c r="H234" s="330"/>
      <c r="I234" s="330"/>
      <c r="J234" s="330"/>
      <c r="K234" s="330"/>
      <c r="L234" s="330"/>
      <c r="M234" s="330"/>
      <c r="N234" s="329"/>
      <c r="O234" s="329"/>
      <c r="P234" s="329"/>
    </row>
    <row r="235" spans="1:16">
      <c r="A235" s="329"/>
      <c r="B235" s="329"/>
      <c r="C235" s="329"/>
      <c r="D235" s="329"/>
      <c r="E235" s="330"/>
      <c r="F235" s="330"/>
      <c r="G235" s="330"/>
      <c r="H235" s="330"/>
      <c r="I235" s="330"/>
      <c r="J235" s="330"/>
      <c r="K235" s="330"/>
      <c r="L235" s="330"/>
      <c r="M235" s="330"/>
      <c r="N235" s="329"/>
      <c r="O235" s="329"/>
      <c r="P235" s="329"/>
    </row>
    <row r="236" spans="1:16">
      <c r="A236" s="329"/>
      <c r="B236" s="329"/>
      <c r="C236" s="329"/>
      <c r="D236" s="329"/>
      <c r="E236" s="330"/>
      <c r="F236" s="330"/>
      <c r="G236" s="330"/>
      <c r="H236" s="330"/>
      <c r="I236" s="330"/>
      <c r="J236" s="330"/>
      <c r="K236" s="330"/>
      <c r="L236" s="330"/>
      <c r="M236" s="330"/>
      <c r="N236" s="329"/>
      <c r="O236" s="329"/>
      <c r="P236" s="329"/>
    </row>
    <row r="237" spans="1:16">
      <c r="A237" s="329"/>
      <c r="B237" s="329"/>
      <c r="C237" s="329"/>
      <c r="D237" s="329"/>
      <c r="E237" s="330"/>
      <c r="F237" s="330"/>
      <c r="G237" s="330"/>
      <c r="H237" s="330"/>
      <c r="I237" s="330"/>
      <c r="J237" s="330"/>
      <c r="K237" s="330"/>
      <c r="L237" s="330"/>
      <c r="M237" s="330"/>
      <c r="N237" s="329"/>
      <c r="O237" s="329"/>
      <c r="P237" s="329"/>
    </row>
    <row r="238" spans="1:16">
      <c r="A238" s="329"/>
      <c r="B238" s="329"/>
      <c r="C238" s="329"/>
      <c r="D238" s="329"/>
      <c r="E238" s="330"/>
      <c r="F238" s="330"/>
      <c r="G238" s="330"/>
      <c r="H238" s="330"/>
      <c r="I238" s="330"/>
      <c r="J238" s="330"/>
      <c r="K238" s="330"/>
      <c r="L238" s="330"/>
      <c r="M238" s="330"/>
      <c r="N238" s="329"/>
      <c r="O238" s="329"/>
      <c r="P238" s="329"/>
    </row>
    <row r="239" spans="1:16">
      <c r="A239" s="329"/>
      <c r="B239" s="329"/>
      <c r="C239" s="329"/>
      <c r="D239" s="329"/>
      <c r="E239" s="330"/>
      <c r="F239" s="330"/>
      <c r="G239" s="330"/>
      <c r="H239" s="330"/>
      <c r="I239" s="330"/>
      <c r="J239" s="330"/>
      <c r="K239" s="330"/>
      <c r="L239" s="330"/>
      <c r="M239" s="330"/>
      <c r="N239" s="329"/>
      <c r="O239" s="329"/>
      <c r="P239" s="329"/>
    </row>
    <row r="240" spans="1:16">
      <c r="A240" s="329"/>
      <c r="B240" s="329"/>
      <c r="C240" s="329"/>
      <c r="D240" s="329"/>
      <c r="E240" s="330"/>
      <c r="F240" s="330"/>
      <c r="G240" s="330"/>
      <c r="H240" s="330"/>
      <c r="I240" s="330"/>
      <c r="J240" s="330"/>
      <c r="K240" s="330"/>
      <c r="L240" s="330"/>
      <c r="M240" s="330"/>
      <c r="N240" s="329"/>
      <c r="O240" s="329"/>
      <c r="P240" s="329"/>
    </row>
    <row r="241" spans="1:16">
      <c r="A241" s="329"/>
      <c r="B241" s="329"/>
      <c r="C241" s="329"/>
      <c r="D241" s="329"/>
      <c r="E241" s="330"/>
      <c r="F241" s="330"/>
      <c r="G241" s="330"/>
      <c r="H241" s="330"/>
      <c r="I241" s="330"/>
      <c r="J241" s="330"/>
      <c r="K241" s="330"/>
      <c r="L241" s="330"/>
      <c r="M241" s="330"/>
      <c r="N241" s="329"/>
      <c r="O241" s="329"/>
      <c r="P241" s="329"/>
    </row>
    <row r="242" spans="1:16">
      <c r="A242" s="329"/>
      <c r="B242" s="329"/>
      <c r="C242" s="329"/>
      <c r="D242" s="329"/>
      <c r="E242" s="330"/>
      <c r="F242" s="330"/>
      <c r="G242" s="330"/>
      <c r="H242" s="330"/>
      <c r="I242" s="330"/>
      <c r="J242" s="330"/>
      <c r="K242" s="330"/>
      <c r="L242" s="330"/>
      <c r="M242" s="330"/>
      <c r="N242" s="329"/>
      <c r="O242" s="329"/>
      <c r="P242" s="329"/>
    </row>
    <row r="243" spans="1:16">
      <c r="A243" s="329"/>
      <c r="B243" s="329"/>
      <c r="C243" s="329"/>
      <c r="D243" s="329"/>
      <c r="E243" s="330"/>
      <c r="F243" s="330"/>
      <c r="G243" s="330"/>
      <c r="H243" s="330"/>
      <c r="I243" s="330"/>
      <c r="J243" s="330"/>
      <c r="K243" s="330"/>
      <c r="L243" s="330"/>
      <c r="M243" s="330"/>
      <c r="N243" s="329"/>
      <c r="O243" s="329"/>
      <c r="P243" s="329"/>
    </row>
    <row r="244" spans="1:16">
      <c r="A244" s="329"/>
      <c r="B244" s="329"/>
      <c r="C244" s="329"/>
      <c r="D244" s="329"/>
      <c r="E244" s="330"/>
      <c r="F244" s="330"/>
      <c r="G244" s="330"/>
      <c r="H244" s="330"/>
      <c r="I244" s="330"/>
      <c r="J244" s="330"/>
      <c r="K244" s="330"/>
      <c r="L244" s="330"/>
      <c r="M244" s="330"/>
      <c r="N244" s="329"/>
      <c r="O244" s="329"/>
      <c r="P244" s="329"/>
    </row>
    <row r="245" spans="1:16">
      <c r="A245" s="329"/>
      <c r="B245" s="329"/>
      <c r="C245" s="329"/>
      <c r="D245" s="329"/>
      <c r="E245" s="330"/>
      <c r="F245" s="330"/>
      <c r="G245" s="330"/>
      <c r="H245" s="330"/>
      <c r="I245" s="330"/>
      <c r="J245" s="330"/>
      <c r="K245" s="330"/>
      <c r="L245" s="330"/>
      <c r="M245" s="330"/>
      <c r="N245" s="329"/>
      <c r="O245" s="329"/>
      <c r="P245" s="329"/>
    </row>
    <row r="246" spans="1:16">
      <c r="A246" s="329"/>
      <c r="B246" s="329"/>
      <c r="C246" s="329"/>
      <c r="D246" s="329"/>
      <c r="E246" s="330"/>
      <c r="F246" s="330"/>
      <c r="G246" s="330"/>
      <c r="H246" s="330"/>
      <c r="I246" s="330"/>
      <c r="J246" s="330"/>
      <c r="K246" s="330"/>
      <c r="L246" s="330"/>
      <c r="M246" s="330"/>
      <c r="N246" s="329"/>
      <c r="O246" s="329"/>
      <c r="P246" s="329"/>
    </row>
    <row r="247" spans="1:16">
      <c r="A247" s="329"/>
      <c r="B247" s="329"/>
      <c r="C247" s="329"/>
      <c r="D247" s="329"/>
      <c r="E247" s="330"/>
      <c r="F247" s="330"/>
      <c r="G247" s="330"/>
      <c r="H247" s="330"/>
      <c r="I247" s="330"/>
      <c r="J247" s="330"/>
      <c r="K247" s="330"/>
      <c r="L247" s="330"/>
      <c r="M247" s="330"/>
      <c r="N247" s="329"/>
      <c r="O247" s="329"/>
      <c r="P247" s="329"/>
    </row>
    <row r="248" spans="1:16">
      <c r="A248" s="329"/>
      <c r="B248" s="329"/>
      <c r="C248" s="329"/>
      <c r="D248" s="329"/>
      <c r="E248" s="330"/>
      <c r="F248" s="330"/>
      <c r="G248" s="330"/>
      <c r="H248" s="330"/>
      <c r="I248" s="330"/>
      <c r="J248" s="330"/>
      <c r="K248" s="330"/>
      <c r="L248" s="330"/>
      <c r="M248" s="330"/>
      <c r="N248" s="329"/>
      <c r="O248" s="329"/>
      <c r="P248" s="329"/>
    </row>
    <row r="249" spans="1:16">
      <c r="A249" s="329"/>
      <c r="B249" s="329"/>
      <c r="C249" s="329"/>
      <c r="D249" s="329"/>
      <c r="E249" s="330"/>
      <c r="F249" s="330"/>
      <c r="G249" s="330"/>
      <c r="H249" s="330"/>
      <c r="I249" s="330"/>
      <c r="J249" s="330"/>
      <c r="K249" s="330"/>
      <c r="L249" s="330"/>
      <c r="M249" s="330"/>
      <c r="N249" s="329"/>
      <c r="O249" s="329"/>
      <c r="P249" s="329"/>
    </row>
    <row r="250" spans="1:16">
      <c r="A250" s="329"/>
      <c r="B250" s="329"/>
      <c r="C250" s="329"/>
      <c r="D250" s="329"/>
      <c r="E250" s="330"/>
      <c r="F250" s="330"/>
      <c r="G250" s="330"/>
      <c r="H250" s="330"/>
      <c r="I250" s="330"/>
      <c r="J250" s="330"/>
      <c r="K250" s="330"/>
      <c r="L250" s="330"/>
      <c r="M250" s="330"/>
      <c r="N250" s="329"/>
      <c r="O250" s="329"/>
      <c r="P250" s="329"/>
    </row>
    <row r="251" spans="1:16">
      <c r="A251" s="329"/>
      <c r="B251" s="329"/>
      <c r="C251" s="329"/>
      <c r="D251" s="329"/>
      <c r="E251" s="330"/>
      <c r="F251" s="330"/>
      <c r="G251" s="330"/>
      <c r="H251" s="330"/>
      <c r="I251" s="330"/>
      <c r="J251" s="330"/>
      <c r="K251" s="330"/>
      <c r="L251" s="330"/>
      <c r="M251" s="330"/>
      <c r="N251" s="329"/>
      <c r="O251" s="329"/>
      <c r="P251" s="329"/>
    </row>
    <row r="252" spans="1:16">
      <c r="A252" s="329"/>
      <c r="B252" s="329"/>
      <c r="C252" s="329"/>
      <c r="D252" s="329"/>
      <c r="E252" s="330"/>
      <c r="F252" s="330"/>
      <c r="G252" s="330"/>
      <c r="H252" s="330"/>
      <c r="I252" s="330"/>
      <c r="J252" s="330"/>
      <c r="K252" s="330"/>
      <c r="L252" s="330"/>
      <c r="M252" s="330"/>
      <c r="N252" s="329"/>
      <c r="O252" s="329"/>
      <c r="P252" s="329"/>
    </row>
    <row r="253" spans="1:16">
      <c r="A253" s="329"/>
      <c r="B253" s="329"/>
      <c r="C253" s="329"/>
      <c r="D253" s="329"/>
      <c r="E253" s="330"/>
      <c r="F253" s="330"/>
      <c r="G253" s="330"/>
      <c r="H253" s="330"/>
      <c r="I253" s="330"/>
      <c r="J253" s="330"/>
      <c r="K253" s="330"/>
      <c r="L253" s="330"/>
      <c r="M253" s="330"/>
      <c r="N253" s="329"/>
      <c r="O253" s="329"/>
      <c r="P253" s="329"/>
    </row>
    <row r="254" spans="1:16">
      <c r="A254" s="329"/>
      <c r="B254" s="329"/>
      <c r="C254" s="329"/>
      <c r="D254" s="329"/>
      <c r="E254" s="330"/>
      <c r="F254" s="330"/>
      <c r="G254" s="330"/>
      <c r="H254" s="330"/>
      <c r="I254" s="330"/>
      <c r="J254" s="330"/>
      <c r="K254" s="330"/>
      <c r="L254" s="330"/>
      <c r="M254" s="330"/>
      <c r="N254" s="329"/>
      <c r="O254" s="329"/>
      <c r="P254" s="329"/>
    </row>
    <row r="255" spans="1:16">
      <c r="A255" s="329"/>
      <c r="B255" s="329"/>
      <c r="C255" s="329"/>
      <c r="D255" s="329"/>
      <c r="E255" s="330"/>
      <c r="F255" s="330"/>
      <c r="G255" s="330"/>
      <c r="H255" s="330"/>
      <c r="I255" s="330"/>
      <c r="J255" s="330"/>
      <c r="K255" s="330"/>
      <c r="L255" s="330"/>
      <c r="M255" s="330"/>
      <c r="N255" s="329"/>
      <c r="O255" s="329"/>
      <c r="P255" s="329"/>
    </row>
    <row r="256" spans="1:16">
      <c r="A256" s="329"/>
      <c r="B256" s="329"/>
      <c r="C256" s="329"/>
      <c r="D256" s="329"/>
      <c r="E256" s="330"/>
      <c r="F256" s="330"/>
      <c r="G256" s="330"/>
      <c r="H256" s="330"/>
      <c r="I256" s="330"/>
      <c r="J256" s="330"/>
      <c r="K256" s="330"/>
      <c r="L256" s="330"/>
      <c r="M256" s="330"/>
      <c r="N256" s="329"/>
      <c r="O256" s="329"/>
      <c r="P256" s="329"/>
    </row>
  </sheetData>
  <sheetProtection algorithmName="SHA-512" hashValue="NpcnxjJpj8NxKzny9zQrIN2LkIO2VVDE+mUpCBFY5ma2mUc9JmcInLoiYFsHwZQ9UtGeeb/xn234oG36I5VLTQ==" saltValue="jk+3UYAiS9cTBbMGEbHGhA=="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47" priority="10" stopIfTrue="1" operator="notEqual">
      <formula>0</formula>
    </cfRule>
  </conditionalFormatting>
  <conditionalFormatting sqref="B107 G107:H107">
    <cfRule type="cellIs" dxfId="46" priority="19" stopIfTrue="1" operator="equal">
      <formula>0</formula>
    </cfRule>
  </conditionalFormatting>
  <conditionalFormatting sqref="E110 I114">
    <cfRule type="cellIs" dxfId="45" priority="18" stopIfTrue="1" operator="equal">
      <formula>0</formula>
    </cfRule>
  </conditionalFormatting>
  <conditionalFormatting sqref="E15:F15">
    <cfRule type="cellIs" dxfId="44" priority="1" stopIfTrue="1" operator="equal">
      <formula>"Чужди средства"</formula>
    </cfRule>
    <cfRule type="cellIs" dxfId="43" priority="2" stopIfTrue="1" operator="equal">
      <formula>"СЕС - ДМП"</formula>
    </cfRule>
    <cfRule type="cellIs" dxfId="42" priority="3" stopIfTrue="1" operator="equal">
      <formula>"СЕС - РА"</formula>
    </cfRule>
    <cfRule type="cellIs" dxfId="41" priority="4" stopIfTrue="1" operator="equal">
      <formula>"СЕС - ДЕС"</formula>
    </cfRule>
    <cfRule type="cellIs" dxfId="40" priority="5" stopIfTrue="1" operator="equal">
      <formula>"СЕС - КСФ"</formula>
    </cfRule>
  </conditionalFormatting>
  <conditionalFormatting sqref="E114:F114">
    <cfRule type="cellIs" dxfId="39" priority="16" stopIfTrue="1" operator="equal">
      <formula>0</formula>
    </cfRule>
  </conditionalFormatting>
  <conditionalFormatting sqref="E65:J65">
    <cfRule type="cellIs" dxfId="38" priority="21" stopIfTrue="1" operator="notEqual">
      <formula>0</formula>
    </cfRule>
  </conditionalFormatting>
  <conditionalFormatting sqref="E105:J105">
    <cfRule type="cellIs" dxfId="37" priority="20" stopIfTrue="1" operator="notEqual">
      <formula>0</formula>
    </cfRule>
  </conditionalFormatting>
  <conditionalFormatting sqref="I11:J11">
    <cfRule type="cellIs" dxfId="36" priority="6" stopIfTrue="1" operator="between">
      <formula>1000000000000</formula>
      <formula>9999999999999990</formula>
    </cfRule>
    <cfRule type="cellIs" dxfId="35" priority="7" stopIfTrue="1" operator="between">
      <formula>10000000000</formula>
      <formula>999999999999</formula>
    </cfRule>
    <cfRule type="cellIs" dxfId="34" priority="8" stopIfTrue="1" operator="between">
      <formula>1000000</formula>
      <formula>99999999</formula>
    </cfRule>
    <cfRule type="cellIs" dxfId="33" priority="9" stopIfTrue="1" operator="between">
      <formula>100</formula>
      <formula>9999</formula>
    </cfRule>
  </conditionalFormatting>
  <conditionalFormatting sqref="J107">
    <cfRule type="cellIs" dxfId="32"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2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2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2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2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2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2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2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2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2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2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56"/>
  <sheetViews>
    <sheetView topLeftCell="B6" zoomScale="60" zoomScaleNormal="60" workbookViewId="0">
      <selection activeCell="F58" sqref="F5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КСФ</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+[5]OTCHET!B9</f>
        <v>АГРАРЕН УНИВЕРСИТЕТ ПЛОВДИВ</v>
      </c>
      <c r="C11" s="11"/>
      <c r="D11" s="11"/>
      <c r="E11" s="12" t="s">
        <v>0</v>
      </c>
      <c r="F11" s="34">
        <f>[5]OTCHET!F9</f>
        <v>45900</v>
      </c>
      <c r="G11" s="35" t="s">
        <v>1</v>
      </c>
      <c r="H11" s="36">
        <f>+[5]OTCHET!H9</f>
        <v>455464</v>
      </c>
      <c r="I11" s="483">
        <f>+[5]OTCHET!I9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+[5]OTCHET!B12</f>
        <v>Аграрен университет - Пловдив</v>
      </c>
      <c r="C13" s="13"/>
      <c r="D13" s="13"/>
      <c r="E13" s="16" t="str">
        <f>+[5]OTCHET!E12</f>
        <v>код по ЕБК:</v>
      </c>
      <c r="F13" s="38" t="str">
        <f>+[5]OTCHET!F12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+[5]OTCHET!E15</f>
        <v>98</v>
      </c>
      <c r="F15" s="33" t="str">
        <f>[5]OTCHET!F15</f>
        <v>СЕС - КСФ</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[5]OTCHET!E22+[5]OTCHET!E28+[5]OTCHET!E33+[5]OTCHET!E39+[5]OTCHET!E47+[5]OTCHET!E52+[5]OTCHET!E58+[5]OTCHET!E61+[5]OTCHET!E64+[5]OTCHET!E65+[5]OTCHET!E72+[5]OTCHET!E73</f>
        <v>0</v>
      </c>
      <c r="F23" s="92">
        <f t="shared" ref="F23:F88" si="1">+G23+H23+I23+J23</f>
        <v>0</v>
      </c>
      <c r="G23" s="93">
        <f>[5]OTCHET!G22+[5]OTCHET!G28+[5]OTCHET!G33+[5]OTCHET!G39+[5]OTCHET!G47+[5]OTCHET!G52+[5]OTCHET!G58+[5]OTCHET!G61+[5]OTCHET!G64+[5]OTCHET!G65+[5]OTCHET!G72+[5]OTCHET!G73</f>
        <v>0</v>
      </c>
      <c r="H23" s="94">
        <f>[5]OTCHET!H22+[5]OTCHET!H28+[5]OTCHET!H33+[5]OTCHET!H39+[5]OTCHET!H47+[5]OTCHET!H52+[5]OTCHET!H58+[5]OTCHET!H61+[5]OTCHET!H64+[5]OTCHET!H65+[5]OTCHET!H72+[5]OTCHET!H73</f>
        <v>0</v>
      </c>
      <c r="I23" s="94">
        <f>[5]OTCHET!I22+[5]OTCHET!I28+[5]OTCHET!I33+[5]OTCHET!I39+[5]OTCHET!I47+[5]OTCHET!I52+[5]OTCHET!I58+[5]OTCHET!I61+[5]OTCHET!I64+[5]OTCHET!I65+[5]OTCHET!I72+[5]OTCHET!I73</f>
        <v>0</v>
      </c>
      <c r="J23" s="95">
        <f>[5]OTCHET!J22+[5]OTCHET!J28+[5]OTCHET!J33+[5]OTCHET!J39+[5]OTCHET!J47+[5]OTCHET!J52+[5]OTCHET!J58+[5]OTCHET!J61+[5]OTCHET!J64+[5]OTCHET!J65+[5]OTCHET!J72+[5]OTCHET!J73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[5]OTCHET!E74</f>
        <v>0</v>
      </c>
      <c r="F26" s="107">
        <f t="shared" si="1"/>
        <v>0</v>
      </c>
      <c r="G26" s="108">
        <f>[5]OTCHET!G74</f>
        <v>0</v>
      </c>
      <c r="H26" s="109">
        <f>[5]OTCHET!H74</f>
        <v>0</v>
      </c>
      <c r="I26" s="109">
        <f>[5]OTCHET!I74</f>
        <v>0</v>
      </c>
      <c r="J26" s="110">
        <f>[5]OTCHET!J74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[5]OTCHET!E75</f>
        <v>0</v>
      </c>
      <c r="F27" s="113">
        <f t="shared" si="1"/>
        <v>0</v>
      </c>
      <c r="G27" s="114">
        <f>[5]OTCHET!G75</f>
        <v>0</v>
      </c>
      <c r="H27" s="115">
        <f>[5]OTCHET!H75</f>
        <v>0</v>
      </c>
      <c r="I27" s="115">
        <f>[5]OTCHET!I75</f>
        <v>0</v>
      </c>
      <c r="J27" s="116">
        <f>[5]OTCHET!J75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[5]OTCHET!E77</f>
        <v>0</v>
      </c>
      <c r="F28" s="119">
        <f t="shared" si="1"/>
        <v>0</v>
      </c>
      <c r="G28" s="120">
        <f>[5]OTCHET!G77</f>
        <v>0</v>
      </c>
      <c r="H28" s="121">
        <f>[5]OTCHET!H77</f>
        <v>0</v>
      </c>
      <c r="I28" s="121">
        <f>[5]OTCHET!I77</f>
        <v>0</v>
      </c>
      <c r="J28" s="122">
        <f>[5]OTCHET!J77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+[5]OTCHET!E78+[5]OTCHET!E79</f>
        <v>0</v>
      </c>
      <c r="F29" s="125">
        <f t="shared" si="1"/>
        <v>0</v>
      </c>
      <c r="G29" s="126">
        <f>+[5]OTCHET!G78+[5]OTCHET!G79</f>
        <v>0</v>
      </c>
      <c r="H29" s="127">
        <f>+[5]OTCHET!H78+[5]OTCHET!H79</f>
        <v>0</v>
      </c>
      <c r="I29" s="127">
        <f>+[5]OTCHET!I78+[5]OTCHET!I79</f>
        <v>0</v>
      </c>
      <c r="J29" s="128">
        <f>+[5]OTCHET!J78+[5]OTCHET!J79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[5]OTCHET!E90+[5]OTCHET!E93+[5]OTCHET!E94</f>
        <v>0</v>
      </c>
      <c r="F30" s="130">
        <f t="shared" si="1"/>
        <v>0</v>
      </c>
      <c r="G30" s="131">
        <f>[5]OTCHET!G90+[5]OTCHET!G93+[5]OTCHET!G94</f>
        <v>0</v>
      </c>
      <c r="H30" s="132">
        <f>[5]OTCHET!H90+[5]OTCHET!H93+[5]OTCHET!H94</f>
        <v>0</v>
      </c>
      <c r="I30" s="132">
        <f>[5]OTCHET!I90+[5]OTCHET!I93+[5]OTCHET!I94</f>
        <v>0</v>
      </c>
      <c r="J30" s="133">
        <f>[5]OTCHET!J90+[5]OTCHET!J93+[5]OTCHET!J94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[5]OTCHET!E106</f>
        <v>0</v>
      </c>
      <c r="F31" s="135">
        <f t="shared" si="1"/>
        <v>0</v>
      </c>
      <c r="G31" s="136">
        <f>[5]OTCHET!G106</f>
        <v>0</v>
      </c>
      <c r="H31" s="137">
        <f>[5]OTCHET!H106</f>
        <v>0</v>
      </c>
      <c r="I31" s="137">
        <f>[5]OTCHET!I106</f>
        <v>0</v>
      </c>
      <c r="J31" s="138">
        <f>[5]OTCHET!J106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[5]OTCHET!E110+[5]OTCHET!E119+[5]OTCHET!E135+[5]OTCHET!E136</f>
        <v>0</v>
      </c>
      <c r="F32" s="135">
        <f t="shared" si="1"/>
        <v>0</v>
      </c>
      <c r="G32" s="136">
        <f>[5]OTCHET!G110+[5]OTCHET!G119+[5]OTCHET!G135+[5]OTCHET!G136</f>
        <v>0</v>
      </c>
      <c r="H32" s="137">
        <f>[5]OTCHET!H110+[5]OTCHET!H119+[5]OTCHET!H135+[5]OTCHET!H136</f>
        <v>0</v>
      </c>
      <c r="I32" s="137">
        <f>[5]OTCHET!I110+[5]OTCHET!I119+[5]OTCHET!I135+[5]OTCHET!I136</f>
        <v>0</v>
      </c>
      <c r="J32" s="138">
        <f>[5]OTCHET!J110+[5]OTCHET!J119+[5]OTCHET!J135+[5]OTCHET!J136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[5]OTCHET!E123</f>
        <v>0</v>
      </c>
      <c r="F33" s="97">
        <f t="shared" si="1"/>
        <v>0</v>
      </c>
      <c r="G33" s="98">
        <f>[5]OTCHET!G123</f>
        <v>0</v>
      </c>
      <c r="H33" s="99">
        <f>[5]OTCHET!H123</f>
        <v>0</v>
      </c>
      <c r="I33" s="99">
        <f>[5]OTCHET!I123</f>
        <v>0</v>
      </c>
      <c r="J33" s="100">
        <f>[5]OTCHET!J123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+[5]OTCHET!E137</f>
        <v>0</v>
      </c>
      <c r="F36" s="153">
        <f t="shared" si="1"/>
        <v>0</v>
      </c>
      <c r="G36" s="154">
        <f>+[5]OTCHET!G137</f>
        <v>0</v>
      </c>
      <c r="H36" s="155">
        <f>+[5]OTCHET!H137</f>
        <v>0</v>
      </c>
      <c r="I36" s="155">
        <f>+[5]OTCHET!I137</f>
        <v>0</v>
      </c>
      <c r="J36" s="156">
        <f>+[5]OTCHET!J137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[5]OTCHET!E140+[5]OTCHET!E149+[5]OTCHET!E158</f>
        <v>0</v>
      </c>
      <c r="F37" s="158">
        <f t="shared" si="1"/>
        <v>0</v>
      </c>
      <c r="G37" s="159">
        <f>[5]OTCHET!G140+[5]OTCHET!G149+[5]OTCHET!G158</f>
        <v>0</v>
      </c>
      <c r="H37" s="160">
        <f>[5]OTCHET!H140+[5]OTCHET!H149+[5]OTCHET!H158</f>
        <v>0</v>
      </c>
      <c r="I37" s="160">
        <f>[5]OTCHET!I140+[5]OTCHET!I149+[5]OTCHET!I158</f>
        <v>0</v>
      </c>
      <c r="J37" s="161">
        <f>[5]OTCHET!J140+[5]OTCHET!J149+[5]OTCHET!J158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24911</v>
      </c>
      <c r="G38" s="166">
        <f t="shared" si="4"/>
        <v>0</v>
      </c>
      <c r="H38" s="167">
        <f t="shared" si="4"/>
        <v>0</v>
      </c>
      <c r="I38" s="167">
        <f t="shared" si="4"/>
        <v>0</v>
      </c>
      <c r="J38" s="168">
        <f t="shared" si="4"/>
        <v>24911</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24911</v>
      </c>
      <c r="G39" s="172">
        <f t="shared" si="5"/>
        <v>0</v>
      </c>
      <c r="H39" s="173">
        <f t="shared" si="5"/>
        <v>0</v>
      </c>
      <c r="I39" s="173">
        <f t="shared" si="5"/>
        <v>0</v>
      </c>
      <c r="J39" s="174">
        <f t="shared" si="5"/>
        <v>24911</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[5]OTCHET!E187</f>
        <v>0</v>
      </c>
      <c r="F40" s="48">
        <f t="shared" si="1"/>
        <v>21769</v>
      </c>
      <c r="G40" s="45">
        <f>[5]OTCHET!G187</f>
        <v>0</v>
      </c>
      <c r="H40" s="39">
        <f>[5]OTCHET!H187</f>
        <v>0</v>
      </c>
      <c r="I40" s="39">
        <f>[5]OTCHET!I187</f>
        <v>0</v>
      </c>
      <c r="J40" s="40">
        <f>[5]OTCHET!J187</f>
        <v>21769</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[5]OTCHET!E190</f>
        <v>0</v>
      </c>
      <c r="F41" s="49">
        <f t="shared" si="1"/>
        <v>0</v>
      </c>
      <c r="G41" s="46">
        <f>[5]OTCHET!G190</f>
        <v>0</v>
      </c>
      <c r="H41" s="41">
        <f>[5]OTCHET!H190</f>
        <v>0</v>
      </c>
      <c r="I41" s="41">
        <f>[5]OTCHET!I190</f>
        <v>0</v>
      </c>
      <c r="J41" s="42">
        <f>[5]OTCHET!J190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+[5]OTCHET!E196+[5]OTCHET!E204</f>
        <v>0</v>
      </c>
      <c r="F42" s="50">
        <f t="shared" si="1"/>
        <v>3142</v>
      </c>
      <c r="G42" s="47">
        <f>+[5]OTCHET!G196+[5]OTCHET!G204</f>
        <v>0</v>
      </c>
      <c r="H42" s="43">
        <f>+[5]OTCHET!H196+[5]OTCHET!H204</f>
        <v>0</v>
      </c>
      <c r="I42" s="43">
        <f>+[5]OTCHET!I196+[5]OTCHET!I204</f>
        <v>0</v>
      </c>
      <c r="J42" s="44">
        <f>+[5]OTCHET!J196+[5]OTCHET!J204</f>
        <v>3142</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+[5]OTCHET!E205+[5]OTCHET!E223+[5]OTCHET!E274</f>
        <v>0</v>
      </c>
      <c r="F43" s="186">
        <f t="shared" si="1"/>
        <v>0</v>
      </c>
      <c r="G43" s="187">
        <f>+[5]OTCHET!G205+[5]OTCHET!G223+[5]OTCHET!G274</f>
        <v>0</v>
      </c>
      <c r="H43" s="188">
        <f>+[5]OTCHET!H205+[5]OTCHET!H223+[5]OTCHET!H274</f>
        <v>0</v>
      </c>
      <c r="I43" s="188">
        <f>+[5]OTCHET!I205+[5]OTCHET!I223+[5]OTCHET!I274</f>
        <v>0</v>
      </c>
      <c r="J43" s="189">
        <f>+[5]OTCHET!J205+[5]OTCHET!J223+[5]OTCHET!J274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+[5]OTCHET!E227+[5]OTCHET!E233+[5]OTCHET!E236+[5]OTCHET!E237+[5]OTCHET!E238+[5]OTCHET!E239+[5]OTCHET!E243</f>
        <v>0</v>
      </c>
      <c r="F44" s="97">
        <f t="shared" si="1"/>
        <v>0</v>
      </c>
      <c r="G44" s="98">
        <f>+[5]OTCHET!G227+[5]OTCHET!G233+[5]OTCHET!G236+[5]OTCHET!G237+[5]OTCHET!G238+[5]OTCHET!G239+[5]OTCHET!G243</f>
        <v>0</v>
      </c>
      <c r="H44" s="99">
        <f>+[5]OTCHET!H227+[5]OTCHET!H233+[5]OTCHET!H236+[5]OTCHET!H237+[5]OTCHET!H238+[5]OTCHET!H239+[5]OTCHET!H243</f>
        <v>0</v>
      </c>
      <c r="I44" s="99">
        <f>+[5]OTCHET!I227+[5]OTCHET!I233+[5]OTCHET!I236+[5]OTCHET!I237+[5]OTCHET!I238+[5]OTCHET!I239+[5]OTCHET!I243</f>
        <v>0</v>
      </c>
      <c r="J44" s="100">
        <f>+[5]OTCHET!J227+[5]OTCHET!J233+[5]OTCHET!J236+[5]OTCHET!J237+[5]OTCHET!J238+[5]OTCHET!J239+[5]OTCHET!J243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+[5]OTCHET!E236+[5]OTCHET!E237+[5]OTCHET!E238+[5]OTCHET!E239+[5]OTCHET!E246+[5]OTCHET!E247+[5]OTCHET!E251</f>
        <v>0</v>
      </c>
      <c r="F45" s="192">
        <f t="shared" si="1"/>
        <v>0</v>
      </c>
      <c r="G45" s="193">
        <f>+[5]OTCHET!G236+[5]OTCHET!G237+[5]OTCHET!G238+[5]OTCHET!G239+[5]OTCHET!G246+[5]OTCHET!G247+[5]OTCHET!G251</f>
        <v>0</v>
      </c>
      <c r="H45" s="194">
        <f>+[5]OTCHET!H236+[5]OTCHET!H237+[5]OTCHET!H238+[5]OTCHET!H239+[5]OTCHET!H246+[5]OTCHET!H247+[5]OTCHET!H251</f>
        <v>0</v>
      </c>
      <c r="I45" s="19">
        <f>+[5]OTCHET!I236+[5]OTCHET!I237+[5]OTCHET!I238+[5]OTCHET!I239+[5]OTCHET!I246+[5]OTCHET!I247+[5]OTCHET!I251</f>
        <v>0</v>
      </c>
      <c r="J45" s="195">
        <f>+[5]OTCHET!J236+[5]OTCHET!J237+[5]OTCHET!J238+[5]OTCHET!J239+[5]OTCHET!J246+[5]OTCHET!J247+[5]OTCHET!J251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+[5]OTCHET!E258+[5]OTCHET!E259+[5]OTCHET!E260+[5]OTCHET!E261</f>
        <v>0</v>
      </c>
      <c r="F46" s="186">
        <f t="shared" si="1"/>
        <v>0</v>
      </c>
      <c r="G46" s="187">
        <f>+[5]OTCHET!G258+[5]OTCHET!G259+[5]OTCHET!G260+[5]OTCHET!G261</f>
        <v>0</v>
      </c>
      <c r="H46" s="188">
        <f>+[5]OTCHET!H258+[5]OTCHET!H259+[5]OTCHET!H260+[5]OTCHET!H261</f>
        <v>0</v>
      </c>
      <c r="I46" s="188">
        <f>+[5]OTCHET!I258+[5]OTCHET!I259+[5]OTCHET!I260+[5]OTCHET!I261</f>
        <v>0</v>
      </c>
      <c r="J46" s="189">
        <f>+[5]OTCHET!J258+[5]OTCHET!J259+[5]OTCHET!J260+[5]OTCHET!J261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+[5]OTCHET!E259</f>
        <v>0</v>
      </c>
      <c r="F47" s="192">
        <f t="shared" si="1"/>
        <v>0</v>
      </c>
      <c r="G47" s="193">
        <f>+[5]OTCHET!G259</f>
        <v>0</v>
      </c>
      <c r="H47" s="194">
        <f>+[5]OTCHET!H259</f>
        <v>0</v>
      </c>
      <c r="I47" s="19">
        <f>+[5]OTCHET!I259</f>
        <v>0</v>
      </c>
      <c r="J47" s="195">
        <f>+[5]OTCHET!J259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+[5]OTCHET!E268+[5]OTCHET!E272+[5]OTCHET!E273</f>
        <v>0</v>
      </c>
      <c r="F48" s="135">
        <f t="shared" si="1"/>
        <v>0</v>
      </c>
      <c r="G48" s="131">
        <f>+[5]OTCHET!G268+[5]OTCHET!G272+[5]OTCHET!G273</f>
        <v>0</v>
      </c>
      <c r="H48" s="132">
        <f>+[5]OTCHET!H268+[5]OTCHET!H272+[5]OTCHET!H273</f>
        <v>0</v>
      </c>
      <c r="I48" s="132">
        <f>+[5]OTCHET!I268+[5]OTCHET!I272+[5]OTCHET!I273</f>
        <v>0</v>
      </c>
      <c r="J48" s="133">
        <f>+[5]OTCHET!J268+[5]OTCHET!J272+[5]OTCHET!J273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[5]OTCHET!E278+[5]OTCHET!E279+[5]OTCHET!E287+[5]OTCHET!E290</f>
        <v>0</v>
      </c>
      <c r="F49" s="135">
        <f t="shared" si="1"/>
        <v>0</v>
      </c>
      <c r="G49" s="136">
        <f>[5]OTCHET!G278+[5]OTCHET!G279+[5]OTCHET!G287+[5]OTCHET!G290</f>
        <v>0</v>
      </c>
      <c r="H49" s="137">
        <f>[5]OTCHET!H278+[5]OTCHET!H279+[5]OTCHET!H287+[5]OTCHET!H290</f>
        <v>0</v>
      </c>
      <c r="I49" s="137">
        <f>[5]OTCHET!I278+[5]OTCHET!I279+[5]OTCHET!I287+[5]OTCHET!I290</f>
        <v>0</v>
      </c>
      <c r="J49" s="138">
        <f>[5]OTCHET!J278+[5]OTCHET!J279+[5]OTCHET!J287+[5]OTCHET!J290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+[5]OTCHET!E291</f>
        <v>0</v>
      </c>
      <c r="F50" s="135">
        <f t="shared" si="1"/>
        <v>0</v>
      </c>
      <c r="G50" s="136">
        <f>+[5]OTCHET!G291</f>
        <v>0</v>
      </c>
      <c r="H50" s="137">
        <f>+[5]OTCHET!H291</f>
        <v>0</v>
      </c>
      <c r="I50" s="137">
        <f>+[5]OTCHET!I291</f>
        <v>0</v>
      </c>
      <c r="J50" s="138">
        <f>+[5]OTCHET!J291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+[5]OTCHET!E275</f>
        <v>0</v>
      </c>
      <c r="F51" s="97">
        <f>+G51+H51+I51+J51</f>
        <v>0</v>
      </c>
      <c r="G51" s="98">
        <f>+[5]OTCHET!G275</f>
        <v>0</v>
      </c>
      <c r="H51" s="99">
        <f>+[5]OTCHET!H275</f>
        <v>0</v>
      </c>
      <c r="I51" s="99">
        <f>+[5]OTCHET!I275</f>
        <v>0</v>
      </c>
      <c r="J51" s="100">
        <f>+[5]OTCHET!J275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+[5]OTCHET!E296</f>
        <v>0</v>
      </c>
      <c r="F52" s="97">
        <f t="shared" si="1"/>
        <v>0</v>
      </c>
      <c r="G52" s="98">
        <f>+[5]OTCHET!G296</f>
        <v>0</v>
      </c>
      <c r="H52" s="99">
        <f>+[5]OTCHET!H296</f>
        <v>0</v>
      </c>
      <c r="I52" s="99">
        <f>+[5]OTCHET!I296</f>
        <v>0</v>
      </c>
      <c r="J52" s="100">
        <f>+[5]OTCHET!J296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[5]OTCHET!E297</f>
        <v>0</v>
      </c>
      <c r="F53" s="201">
        <f t="shared" si="1"/>
        <v>0</v>
      </c>
      <c r="G53" s="202">
        <f>[5]OTCHET!G297</f>
        <v>0</v>
      </c>
      <c r="H53" s="203">
        <f>[5]OTCHET!H297</f>
        <v>0</v>
      </c>
      <c r="I53" s="203">
        <f>[5]OTCHET!I297</f>
        <v>0</v>
      </c>
      <c r="J53" s="204">
        <f>[5]OTCHET!J297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[5]OTCHET!E299</f>
        <v>0</v>
      </c>
      <c r="F54" s="208">
        <f t="shared" si="1"/>
        <v>0</v>
      </c>
      <c r="G54" s="209">
        <f>[5]OTCHET!G299</f>
        <v>0</v>
      </c>
      <c r="H54" s="210">
        <f>[5]OTCHET!H299</f>
        <v>0</v>
      </c>
      <c r="I54" s="210">
        <f>[5]OTCHET!I299</f>
        <v>0</v>
      </c>
      <c r="J54" s="211">
        <f>[5]OTCHET!J299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+[5]OTCHET!E300</f>
        <v>0</v>
      </c>
      <c r="F55" s="213">
        <f t="shared" si="1"/>
        <v>0</v>
      </c>
      <c r="G55" s="214">
        <f>+[5]OTCHET!G300</f>
        <v>0</v>
      </c>
      <c r="H55" s="215">
        <f>+[5]OTCHET!H300</f>
        <v>0</v>
      </c>
      <c r="I55" s="215">
        <f>+[5]OTCHET!I300</f>
        <v>0</v>
      </c>
      <c r="J55" s="216">
        <f>+[5]OTCHET!J300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1731043</v>
      </c>
      <c r="G56" s="220">
        <f t="shared" si="6"/>
        <v>0</v>
      </c>
      <c r="H56" s="221">
        <f t="shared" si="6"/>
        <v>0</v>
      </c>
      <c r="I56" s="21">
        <f t="shared" si="6"/>
        <v>0</v>
      </c>
      <c r="J56" s="222">
        <f t="shared" si="6"/>
        <v>1731043</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+[5]OTCHET!E364+[5]OTCHET!E378+[5]OTCHET!E391</f>
        <v>0</v>
      </c>
      <c r="F57" s="223">
        <f t="shared" si="1"/>
        <v>0</v>
      </c>
      <c r="G57" s="224">
        <f>+[5]OTCHET!G364+[5]OTCHET!G378+[5]OTCHET!G391</f>
        <v>0</v>
      </c>
      <c r="H57" s="225">
        <f>+[5]OTCHET!H364+[5]OTCHET!H378+[5]OTCHET!H391</f>
        <v>0</v>
      </c>
      <c r="I57" s="225">
        <f>+[5]OTCHET!I364+[5]OTCHET!I378+[5]OTCHET!I391</f>
        <v>0</v>
      </c>
      <c r="J57" s="226">
        <f>+[5]OTCHET!J364+[5]OTCHET!J378+[5]OTCHET!J391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+[5]OTCHET!E386+[5]OTCHET!E394+[5]OTCHET!E399+[5]OTCHET!E402+[5]OTCHET!E405+[5]OTCHET!E408+[5]OTCHET!E409+[5]OTCHET!E412+[5]OTCHET!E425+[5]OTCHET!E426+[5]OTCHET!E427+[5]OTCHET!E428+[5]OTCHET!E429</f>
        <v>0</v>
      </c>
      <c r="F58" s="227">
        <f t="shared" si="1"/>
        <v>1731043</v>
      </c>
      <c r="G58" s="228">
        <f>+[5]OTCHET!G386+[5]OTCHET!G394+[5]OTCHET!G399+[5]OTCHET!G402+[5]OTCHET!G405+[5]OTCHET!G408+[5]OTCHET!G409+[5]OTCHET!G412+[5]OTCHET!G425+[5]OTCHET!G426+[5]OTCHET!G427+[5]OTCHET!G428+[5]OTCHET!G429</f>
        <v>0</v>
      </c>
      <c r="H58" s="229">
        <f>+[5]OTCHET!H386+[5]OTCHET!H394+[5]OTCHET!H399+[5]OTCHET!H402+[5]OTCHET!H405+[5]OTCHET!H408+[5]OTCHET!H409+[5]OTCHET!H412+[5]OTCHET!H425+[5]OTCHET!H426+[5]OTCHET!H427+[5]OTCHET!H428+[5]OTCHET!H429</f>
        <v>0</v>
      </c>
      <c r="I58" s="229">
        <f>+[5]OTCHET!I386+[5]OTCHET!I394+[5]OTCHET!I399+[5]OTCHET!I402+[5]OTCHET!I405+[5]OTCHET!I408+[5]OTCHET!I409+[5]OTCHET!I412+[5]OTCHET!I425+[5]OTCHET!I426+[5]OTCHET!I427+[5]OTCHET!I428+[5]OTCHET!I429</f>
        <v>0</v>
      </c>
      <c r="J58" s="230">
        <f>+[5]OTCHET!J386+[5]OTCHET!J394+[5]OTCHET!J399+[5]OTCHET!J402+[5]OTCHET!J405+[5]OTCHET!J408+[5]OTCHET!J409+[5]OTCHET!J412+[5]OTCHET!J425+[5]OTCHET!J426+[5]OTCHET!J427+[5]OTCHET!J428+[5]OTCHET!J429</f>
        <v>1731043</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+[5]OTCHET!E425+[5]OTCHET!E426+[5]OTCHET!E427+[5]OTCHET!E428+[5]OTCHET!E429</f>
        <v>0</v>
      </c>
      <c r="F59" s="231">
        <f t="shared" si="1"/>
        <v>0</v>
      </c>
      <c r="G59" s="232">
        <f>+[5]OTCHET!G425+[5]OTCHET!G426+[5]OTCHET!G427+[5]OTCHET!G428+[5]OTCHET!G429</f>
        <v>0</v>
      </c>
      <c r="H59" s="233">
        <f>+[5]OTCHET!H425+[5]OTCHET!H426+[5]OTCHET!H427+[5]OTCHET!H428+[5]OTCHET!H429</f>
        <v>0</v>
      </c>
      <c r="I59" s="233">
        <f>+[5]OTCHET!I425+[5]OTCHET!I426+[5]OTCHET!I427+[5]OTCHET!I428+[5]OTCHET!I429</f>
        <v>0</v>
      </c>
      <c r="J59" s="234">
        <f>+[5]OTCHET!J425+[5]OTCHET!J426+[5]OTCHET!J427+[5]OTCHET!J428+[5]OTCHET!J429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[5]OTCHET!E408</f>
        <v>0</v>
      </c>
      <c r="F60" s="237">
        <f t="shared" si="1"/>
        <v>0</v>
      </c>
      <c r="G60" s="238">
        <f>[5]OTCHET!G408</f>
        <v>0</v>
      </c>
      <c r="H60" s="239">
        <f>[5]OTCHET!H408</f>
        <v>0</v>
      </c>
      <c r="I60" s="239">
        <f>[5]OTCHET!I408</f>
        <v>0</v>
      </c>
      <c r="J60" s="240">
        <f>[5]OTCHET!J408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[5]OTCHET!E415</f>
        <v>0</v>
      </c>
      <c r="F62" s="158">
        <f t="shared" si="1"/>
        <v>0</v>
      </c>
      <c r="G62" s="159">
        <f>[5]OTCHET!G415</f>
        <v>0</v>
      </c>
      <c r="H62" s="160">
        <f>[5]OTCHET!H415</f>
        <v>0</v>
      </c>
      <c r="I62" s="160">
        <f>[5]OTCHET!I415</f>
        <v>0</v>
      </c>
      <c r="J62" s="161">
        <f>[5]OTCHET!J415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+[5]OTCHET!E252</f>
        <v>0</v>
      </c>
      <c r="F63" s="246">
        <f t="shared" si="1"/>
        <v>0</v>
      </c>
      <c r="G63" s="247">
        <f>+[5]OTCHET!G252</f>
        <v>0</v>
      </c>
      <c r="H63" s="248">
        <f>+[5]OTCHET!H252</f>
        <v>0</v>
      </c>
      <c r="I63" s="248">
        <f>+[5]OTCHET!I252</f>
        <v>0</v>
      </c>
      <c r="J63" s="249">
        <f>+[5]OTCHET!J252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1706132</v>
      </c>
      <c r="G64" s="253">
        <f t="shared" si="7"/>
        <v>0</v>
      </c>
      <c r="H64" s="254">
        <f t="shared" si="7"/>
        <v>0</v>
      </c>
      <c r="I64" s="254">
        <f t="shared" si="7"/>
        <v>0</v>
      </c>
      <c r="J64" s="255">
        <f t="shared" si="7"/>
        <v>1706132</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-1706132</v>
      </c>
      <c r="G66" s="262">
        <f t="shared" ref="G66" si="9">SUM(+G68+G76+G77+G84+G85+G86+G89+G90+G91+G92+G93+G94+G95)</f>
        <v>0</v>
      </c>
      <c r="H66" s="263">
        <f>SUM(+H68+H76+H77+H84+H85+H86+H89+H90+H91+H92+H93+H94+H95)</f>
        <v>0</v>
      </c>
      <c r="I66" s="263">
        <f>SUM(+I68+I76+I77+I84+I85+I86+I89+I90+I91+I92+I93+I94+I95)</f>
        <v>0</v>
      </c>
      <c r="J66" s="264">
        <f>SUM(+J68+J76+J77+J84+J85+J86+J89+J90+J91+J92+J93+J94+J95)</f>
        <v>-1706132</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+[5]OTCHET!E485+[5]OTCHET!E486+[5]OTCHET!E489+[5]OTCHET!E490+[5]OTCHET!E493+[5]OTCHET!E494+[5]OTCHET!E498</f>
        <v>0</v>
      </c>
      <c r="F69" s="272">
        <f t="shared" si="1"/>
        <v>0</v>
      </c>
      <c r="G69" s="273">
        <f>+[5]OTCHET!G485+[5]OTCHET!G486+[5]OTCHET!G489+[5]OTCHET!G490+[5]OTCHET!G493+[5]OTCHET!G494+[5]OTCHET!G498</f>
        <v>0</v>
      </c>
      <c r="H69" s="274">
        <f>+[5]OTCHET!H485+[5]OTCHET!H486+[5]OTCHET!H489+[5]OTCHET!H490+[5]OTCHET!H493+[5]OTCHET!H494+[5]OTCHET!H498</f>
        <v>0</v>
      </c>
      <c r="I69" s="274">
        <f>+[5]OTCHET!I485+[5]OTCHET!I486+[5]OTCHET!I489+[5]OTCHET!I490+[5]OTCHET!I493+[5]OTCHET!I494+[5]OTCHET!I498</f>
        <v>0</v>
      </c>
      <c r="J69" s="275">
        <f>+[5]OTCHET!J485+[5]OTCHET!J486+[5]OTCHET!J489+[5]OTCHET!J490+[5]OTCHET!J493+[5]OTCHET!J494+[5]OTCHET!J498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+[5]OTCHET!E487+[5]OTCHET!E488+[5]OTCHET!E491+[5]OTCHET!E492+[5]OTCHET!E495+[5]OTCHET!E496+[5]OTCHET!E497+[5]OTCHET!E499</f>
        <v>0</v>
      </c>
      <c r="F70" s="277">
        <f t="shared" si="1"/>
        <v>0</v>
      </c>
      <c r="G70" s="278">
        <f>+[5]OTCHET!G487+[5]OTCHET!G488+[5]OTCHET!G491+[5]OTCHET!G492+[5]OTCHET!G495+[5]OTCHET!G496+[5]OTCHET!G497+[5]OTCHET!G499</f>
        <v>0</v>
      </c>
      <c r="H70" s="279">
        <f>+[5]OTCHET!H487+[5]OTCHET!H488+[5]OTCHET!H491+[5]OTCHET!H492+[5]OTCHET!H495+[5]OTCHET!H496+[5]OTCHET!H497+[5]OTCHET!H499</f>
        <v>0</v>
      </c>
      <c r="I70" s="279">
        <f>+[5]OTCHET!I487+[5]OTCHET!I488+[5]OTCHET!I491+[5]OTCHET!I492+[5]OTCHET!I495+[5]OTCHET!I496+[5]OTCHET!I497+[5]OTCHET!I499</f>
        <v>0</v>
      </c>
      <c r="J70" s="280">
        <f>+[5]OTCHET!J487+[5]OTCHET!J488+[5]OTCHET!J491+[5]OTCHET!J492+[5]OTCHET!J495+[5]OTCHET!J496+[5]OTCHET!J497+[5]OTCHET!J499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+[5]OTCHET!E500</f>
        <v>0</v>
      </c>
      <c r="F71" s="277">
        <f t="shared" si="1"/>
        <v>0</v>
      </c>
      <c r="G71" s="278">
        <f>+[5]OTCHET!G500</f>
        <v>0</v>
      </c>
      <c r="H71" s="279">
        <f>+[5]OTCHET!H500</f>
        <v>0</v>
      </c>
      <c r="I71" s="279">
        <f>+[5]OTCHET!I500</f>
        <v>0</v>
      </c>
      <c r="J71" s="280">
        <f>+[5]OTCHET!J500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+[5]OTCHET!E505</f>
        <v>0</v>
      </c>
      <c r="F72" s="277">
        <f t="shared" si="1"/>
        <v>0</v>
      </c>
      <c r="G72" s="278">
        <f>+[5]OTCHET!G505</f>
        <v>0</v>
      </c>
      <c r="H72" s="279">
        <f>+[5]OTCHET!H505</f>
        <v>0</v>
      </c>
      <c r="I72" s="279">
        <f>+[5]OTCHET!I505</f>
        <v>0</v>
      </c>
      <c r="J72" s="280">
        <f>+[5]OTCHET!J505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+[5]OTCHET!E545</f>
        <v>0</v>
      </c>
      <c r="F73" s="277">
        <f t="shared" si="1"/>
        <v>0</v>
      </c>
      <c r="G73" s="278">
        <f>+[5]OTCHET!G545</f>
        <v>0</v>
      </c>
      <c r="H73" s="279">
        <f>+[5]OTCHET!H545</f>
        <v>0</v>
      </c>
      <c r="I73" s="279">
        <f>+[5]OTCHET!I545</f>
        <v>0</v>
      </c>
      <c r="J73" s="280">
        <f>+[5]OTCHET!J545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+[5]OTCHET!E584+[5]OTCHET!E585</f>
        <v>0</v>
      </c>
      <c r="F74" s="277">
        <f t="shared" si="1"/>
        <v>0</v>
      </c>
      <c r="G74" s="278">
        <f>+[5]OTCHET!G584+[5]OTCHET!G585</f>
        <v>0</v>
      </c>
      <c r="H74" s="279">
        <f>+[5]OTCHET!H584+[5]OTCHET!H585</f>
        <v>0</v>
      </c>
      <c r="I74" s="279">
        <f>+[5]OTCHET!I584+[5]OTCHET!I585</f>
        <v>0</v>
      </c>
      <c r="J74" s="280">
        <f>+[5]OTCHET!J584+[5]OTCHET!J585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+[5]OTCHET!E586+[5]OTCHET!E587+[5]OTCHET!E588</f>
        <v>0</v>
      </c>
      <c r="F75" s="283">
        <f t="shared" si="1"/>
        <v>0</v>
      </c>
      <c r="G75" s="284">
        <f>+[5]OTCHET!G586+[5]OTCHET!G587+[5]OTCHET!G588</f>
        <v>0</v>
      </c>
      <c r="H75" s="285">
        <f>+[5]OTCHET!H586+[5]OTCHET!H587+[5]OTCHET!H588</f>
        <v>0</v>
      </c>
      <c r="I75" s="285">
        <f>+[5]OTCHET!I586+[5]OTCHET!I587+[5]OTCHET!I588</f>
        <v>0</v>
      </c>
      <c r="J75" s="286">
        <f>+[5]OTCHET!J586+[5]OTCHET!J587+[5]OTCHET!J588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[5]OTCHET!E464</f>
        <v>0</v>
      </c>
      <c r="F76" s="223">
        <f t="shared" si="1"/>
        <v>0</v>
      </c>
      <c r="G76" s="224">
        <f>[5]OTCHET!G464</f>
        <v>0</v>
      </c>
      <c r="H76" s="225">
        <f>[5]OTCHET!H464</f>
        <v>0</v>
      </c>
      <c r="I76" s="225">
        <f>[5]OTCHET!I464</f>
        <v>0</v>
      </c>
      <c r="J76" s="226">
        <f>[5]OTCHET!J464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+[5]OTCHET!E469+[5]OTCHET!E472</f>
        <v>0</v>
      </c>
      <c r="F78" s="272">
        <f t="shared" si="1"/>
        <v>0</v>
      </c>
      <c r="G78" s="273">
        <f>+[5]OTCHET!G469+[5]OTCHET!G472</f>
        <v>0</v>
      </c>
      <c r="H78" s="274">
        <f>+[5]OTCHET!H469+[5]OTCHET!H472</f>
        <v>0</v>
      </c>
      <c r="I78" s="274">
        <f>+[5]OTCHET!I469+[5]OTCHET!I472</f>
        <v>0</v>
      </c>
      <c r="J78" s="275">
        <f>+[5]OTCHET!J469+[5]OTCHET!J472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+[5]OTCHET!E470+[5]OTCHET!E473</f>
        <v>0</v>
      </c>
      <c r="F79" s="277">
        <f t="shared" si="1"/>
        <v>0</v>
      </c>
      <c r="G79" s="278">
        <f>+[5]OTCHET!G470+[5]OTCHET!G473</f>
        <v>0</v>
      </c>
      <c r="H79" s="279">
        <f>+[5]OTCHET!H470+[5]OTCHET!H473</f>
        <v>0</v>
      </c>
      <c r="I79" s="279">
        <f>+[5]OTCHET!I470+[5]OTCHET!I473</f>
        <v>0</v>
      </c>
      <c r="J79" s="280">
        <f>+[5]OTCHET!J470+[5]OTCHET!J473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[5]OTCHET!E474</f>
        <v>0</v>
      </c>
      <c r="F80" s="277">
        <f t="shared" si="1"/>
        <v>0</v>
      </c>
      <c r="G80" s="278">
        <f>[5]OTCHET!G474</f>
        <v>0</v>
      </c>
      <c r="H80" s="279">
        <f>[5]OTCHET!H474</f>
        <v>0</v>
      </c>
      <c r="I80" s="279">
        <f>[5]OTCHET!I474</f>
        <v>0</v>
      </c>
      <c r="J80" s="280">
        <f>[5]OTCHET!J474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+[5]OTCHET!E482</f>
        <v>0</v>
      </c>
      <c r="F82" s="277">
        <f t="shared" si="1"/>
        <v>0</v>
      </c>
      <c r="G82" s="278">
        <f>+[5]OTCHET!G482</f>
        <v>0</v>
      </c>
      <c r="H82" s="279">
        <f>+[5]OTCHET!H482</f>
        <v>0</v>
      </c>
      <c r="I82" s="279">
        <f>+[5]OTCHET!I482</f>
        <v>0</v>
      </c>
      <c r="J82" s="280">
        <f>+[5]OTCHET!J482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+[5]OTCHET!E483</f>
        <v>0</v>
      </c>
      <c r="F83" s="283">
        <f t="shared" si="1"/>
        <v>0</v>
      </c>
      <c r="G83" s="284">
        <f>+[5]OTCHET!G483</f>
        <v>0</v>
      </c>
      <c r="H83" s="285">
        <f>+[5]OTCHET!H483</f>
        <v>0</v>
      </c>
      <c r="I83" s="285">
        <f>+[5]OTCHET!I483</f>
        <v>0</v>
      </c>
      <c r="J83" s="286">
        <f>+[5]OTCHET!J483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[5]OTCHET!E538</f>
        <v>0</v>
      </c>
      <c r="F84" s="223">
        <f t="shared" si="1"/>
        <v>0</v>
      </c>
      <c r="G84" s="224">
        <f>[5]OTCHET!G538</f>
        <v>0</v>
      </c>
      <c r="H84" s="225">
        <f>[5]OTCHET!H538</f>
        <v>0</v>
      </c>
      <c r="I84" s="225">
        <f>[5]OTCHET!I538</f>
        <v>0</v>
      </c>
      <c r="J84" s="226">
        <f>[5]OTCHET!J538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[5]OTCHET!E539</f>
        <v>0</v>
      </c>
      <c r="F85" s="227">
        <f t="shared" si="1"/>
        <v>0</v>
      </c>
      <c r="G85" s="228">
        <f>[5]OTCHET!G539</f>
        <v>0</v>
      </c>
      <c r="H85" s="229">
        <f>[5]OTCHET!H539</f>
        <v>0</v>
      </c>
      <c r="I85" s="229">
        <f>[5]OTCHET!I539</f>
        <v>0</v>
      </c>
      <c r="J85" s="230">
        <f>[5]OTCHET!J539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-1706132</v>
      </c>
      <c r="G86" s="232">
        <f t="shared" ref="G86" si="15">+G87+G88</f>
        <v>0</v>
      </c>
      <c r="H86" s="233">
        <f>+H87+H88</f>
        <v>0</v>
      </c>
      <c r="I86" s="233">
        <f>+I87+I88</f>
        <v>0</v>
      </c>
      <c r="J86" s="234">
        <f>+J87+J88</f>
        <v>-1706132</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+[5]OTCHET!E506+[5]OTCHET!E515+[5]OTCHET!E519+[5]OTCHET!E546</f>
        <v>0</v>
      </c>
      <c r="F87" s="272">
        <f t="shared" si="1"/>
        <v>0</v>
      </c>
      <c r="G87" s="273">
        <f>+[5]OTCHET!G506+[5]OTCHET!G515+[5]OTCHET!G519+[5]OTCHET!G546</f>
        <v>0</v>
      </c>
      <c r="H87" s="274">
        <f>+[5]OTCHET!H506+[5]OTCHET!H515+[5]OTCHET!H519+[5]OTCHET!H546</f>
        <v>0</v>
      </c>
      <c r="I87" s="274">
        <f>+[5]OTCHET!I506+[5]OTCHET!I515+[5]OTCHET!I519+[5]OTCHET!I546</f>
        <v>0</v>
      </c>
      <c r="J87" s="275">
        <f>+[5]OTCHET!J506+[5]OTCHET!J515+[5]OTCHET!J519+[5]OTCHET!J546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+[5]OTCHET!E524+[5]OTCHET!E527+[5]OTCHET!E547</f>
        <v>0</v>
      </c>
      <c r="F88" s="283">
        <f t="shared" si="1"/>
        <v>-1706132</v>
      </c>
      <c r="G88" s="284">
        <f>+[5]OTCHET!G524+[5]OTCHET!G527+[5]OTCHET!G547</f>
        <v>0</v>
      </c>
      <c r="H88" s="285">
        <f>+[5]OTCHET!H524+[5]OTCHET!H527+[5]OTCHET!H547</f>
        <v>0</v>
      </c>
      <c r="I88" s="285">
        <f>+[5]OTCHET!I524+[5]OTCHET!I527+[5]OTCHET!I547</f>
        <v>0</v>
      </c>
      <c r="J88" s="286">
        <f>+[5]OTCHET!J524+[5]OTCHET!J527+[5]OTCHET!J547</f>
        <v>-1706132</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[5]OTCHET!E534</f>
        <v>0</v>
      </c>
      <c r="F89" s="223">
        <f t="shared" ref="F89:F96" si="17">+G89+H89+I89+J89</f>
        <v>0</v>
      </c>
      <c r="G89" s="224">
        <f>[5]OTCHET!G534</f>
        <v>0</v>
      </c>
      <c r="H89" s="225">
        <f>[5]OTCHET!H534</f>
        <v>0</v>
      </c>
      <c r="I89" s="225">
        <f>[5]OTCHET!I534</f>
        <v>0</v>
      </c>
      <c r="J89" s="226">
        <f>[5]OTCHET!J534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+[5]OTCHET!E570+[5]OTCHET!E571+[5]OTCHET!E572+[5]OTCHET!E573+[5]OTCHET!E574+[5]OTCHET!E575</f>
        <v>0</v>
      </c>
      <c r="F90" s="227">
        <f t="shared" si="17"/>
        <v>0</v>
      </c>
      <c r="G90" s="228">
        <f>+[5]OTCHET!G570+[5]OTCHET!G571+[5]OTCHET!G572+[5]OTCHET!G573+[5]OTCHET!G574+[5]OTCHET!G575</f>
        <v>0</v>
      </c>
      <c r="H90" s="229">
        <f>+[5]OTCHET!H570+[5]OTCHET!H571+[5]OTCHET!H572+[5]OTCHET!H573+[5]OTCHET!H574+[5]OTCHET!H575</f>
        <v>0</v>
      </c>
      <c r="I90" s="229">
        <f>+[5]OTCHET!I570+[5]OTCHET!I571+[5]OTCHET!I572+[5]OTCHET!I573+[5]OTCHET!I574+[5]OTCHET!I575</f>
        <v>0</v>
      </c>
      <c r="J90" s="230">
        <f>+[5]OTCHET!J570+[5]OTCHET!J571+[5]OTCHET!J572+[5]OTCHET!J573+[5]OTCHET!J574+[5]OTCHET!J575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+[5]OTCHET!E576+[5]OTCHET!E577+[5]OTCHET!E578+[5]OTCHET!E579+[5]OTCHET!E580+[5]OTCHET!E581+[5]OTCHET!E582</f>
        <v>0</v>
      </c>
      <c r="F91" s="135">
        <f t="shared" si="17"/>
        <v>0</v>
      </c>
      <c r="G91" s="136">
        <f>+[5]OTCHET!G576+[5]OTCHET!G577+[5]OTCHET!G578+[5]OTCHET!G579+[5]OTCHET!G580+[5]OTCHET!G581+[5]OTCHET!G582</f>
        <v>0</v>
      </c>
      <c r="H91" s="137">
        <f>+[5]OTCHET!H576+[5]OTCHET!H577+[5]OTCHET!H578+[5]OTCHET!H579+[5]OTCHET!H580+[5]OTCHET!H581+[5]OTCHET!H582</f>
        <v>0</v>
      </c>
      <c r="I91" s="137">
        <f>+[5]OTCHET!I576+[5]OTCHET!I577+[5]OTCHET!I578+[5]OTCHET!I579+[5]OTCHET!I580+[5]OTCHET!I581+[5]OTCHET!I582</f>
        <v>0</v>
      </c>
      <c r="J91" s="138">
        <f>+[5]OTCHET!J576+[5]OTCHET!J577+[5]OTCHET!J578+[5]OTCHET!J579+[5]OTCHET!J580+[5]OTCHET!J581+[5]OTCHET!J582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+[5]OTCHET!E583</f>
        <v>0</v>
      </c>
      <c r="F92" s="135">
        <f t="shared" si="17"/>
        <v>0</v>
      </c>
      <c r="G92" s="136">
        <f>+[5]OTCHET!G583</f>
        <v>0</v>
      </c>
      <c r="H92" s="137">
        <f>+[5]OTCHET!H583</f>
        <v>0</v>
      </c>
      <c r="I92" s="137">
        <f>+[5]OTCHET!I583</f>
        <v>0</v>
      </c>
      <c r="J92" s="138">
        <f>+[5]OTCHET!J583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+[5]OTCHET!E590+[5]OTCHET!E591</f>
        <v>0</v>
      </c>
      <c r="F93" s="135">
        <f t="shared" si="17"/>
        <v>0</v>
      </c>
      <c r="G93" s="136">
        <f>+[5]OTCHET!G590+[5]OTCHET!G591</f>
        <v>0</v>
      </c>
      <c r="H93" s="137">
        <f>+[5]OTCHET!H590+[5]OTCHET!H591</f>
        <v>0</v>
      </c>
      <c r="I93" s="137">
        <f>+[5]OTCHET!I590+[5]OTCHET!I591</f>
        <v>0</v>
      </c>
      <c r="J93" s="138">
        <f>+[5]OTCHET!J590+[5]OTCHET!J591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+[5]OTCHET!E592+[5]OTCHET!E593</f>
        <v>0</v>
      </c>
      <c r="F94" s="135">
        <f t="shared" si="17"/>
        <v>0</v>
      </c>
      <c r="G94" s="136">
        <f>+[5]OTCHET!G592+[5]OTCHET!G593</f>
        <v>0</v>
      </c>
      <c r="H94" s="137">
        <f>+[5]OTCHET!H592+[5]OTCHET!H593</f>
        <v>0</v>
      </c>
      <c r="I94" s="137">
        <f>+[5]OTCHET!I592+[5]OTCHET!I593</f>
        <v>0</v>
      </c>
      <c r="J94" s="138">
        <f>+[5]OTCHET!J592+[5]OTCHET!J593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[5]OTCHET!E594</f>
        <v>0</v>
      </c>
      <c r="F95" s="97">
        <f t="shared" si="17"/>
        <v>0</v>
      </c>
      <c r="G95" s="98">
        <f>[5]OTCHET!G594</f>
        <v>0</v>
      </c>
      <c r="H95" s="99">
        <f>[5]OTCHET!H594</f>
        <v>0</v>
      </c>
      <c r="I95" s="99">
        <f>[5]OTCHET!I594</f>
        <v>0</v>
      </c>
      <c r="J95" s="100">
        <f>[5]OTCHET!J594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+[5]OTCHET!E597</f>
        <v>0</v>
      </c>
      <c r="F96" s="293">
        <f t="shared" si="17"/>
        <v>0</v>
      </c>
      <c r="G96" s="294">
        <f>+[5]OTCHET!G597</f>
        <v>0</v>
      </c>
      <c r="H96" s="295">
        <f>+[5]OTCHET!H597</f>
        <v>0</v>
      </c>
      <c r="I96" s="295">
        <f>+[5]OTCHET!I597</f>
        <v>0</v>
      </c>
      <c r="J96" s="296">
        <f>+[5]OTCHET!J597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+[5]OTCHET!H608</f>
        <v>vani2223@abv.bg</v>
      </c>
      <c r="C107" s="300"/>
      <c r="D107" s="300"/>
      <c r="E107" s="24"/>
      <c r="F107" s="304"/>
      <c r="G107" s="31" t="str">
        <f>+[5]OTCHET!E608</f>
        <v>032/654 331</v>
      </c>
      <c r="H107" s="31">
        <f>+[5]OTCHET!F608</f>
        <v>0</v>
      </c>
      <c r="I107" s="305"/>
      <c r="J107" s="37">
        <f>+[5]OTCHET!B608</f>
        <v>45905</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+[5]OTCHET!D606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+[5]OTCHET!G603</f>
        <v>Иванка Налджиян</v>
      </c>
      <c r="F114" s="480"/>
      <c r="G114" s="320"/>
      <c r="H114" s="18"/>
      <c r="I114" s="480" t="str">
        <f>+[5]OTCHET!G606</f>
        <v>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bNYaxwd0iPlO6CL7w3WxXHkyceE8l0cz3BYifv9NDdCo1TPlrX1rEatPFxK7wjirJ5POGhgl0OgQd+a9y35+nA==" saltValue="xSPx2luyksUSw62ZWRe/T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31" priority="10" stopIfTrue="1" operator="notEqual">
      <formula>0</formula>
    </cfRule>
  </conditionalFormatting>
  <conditionalFormatting sqref="B107 G107:H107">
    <cfRule type="cellIs" dxfId="30" priority="19" stopIfTrue="1" operator="equal">
      <formula>0</formula>
    </cfRule>
  </conditionalFormatting>
  <conditionalFormatting sqref="E110 I114">
    <cfRule type="cellIs" dxfId="29" priority="18" stopIfTrue="1" operator="equal">
      <formula>0</formula>
    </cfRule>
  </conditionalFormatting>
  <conditionalFormatting sqref="E15:F15">
    <cfRule type="cellIs" dxfId="28" priority="1" stopIfTrue="1" operator="equal">
      <formula>"Чужди средства"</formula>
    </cfRule>
    <cfRule type="cellIs" dxfId="27" priority="2" stopIfTrue="1" operator="equal">
      <formula>"СЕС - ДМП"</formula>
    </cfRule>
    <cfRule type="cellIs" dxfId="26" priority="3" stopIfTrue="1" operator="equal">
      <formula>"СЕС - РА"</formula>
    </cfRule>
    <cfRule type="cellIs" dxfId="25" priority="4" stopIfTrue="1" operator="equal">
      <formula>"СЕС - ДЕС"</formula>
    </cfRule>
    <cfRule type="cellIs" dxfId="24" priority="5" stopIfTrue="1" operator="equal">
      <formula>"СЕС - КСФ"</formula>
    </cfRule>
  </conditionalFormatting>
  <conditionalFormatting sqref="E114:F114">
    <cfRule type="cellIs" dxfId="23" priority="16" stopIfTrue="1" operator="equal">
      <formula>0</formula>
    </cfRule>
  </conditionalFormatting>
  <conditionalFormatting sqref="E65:J65">
    <cfRule type="cellIs" dxfId="22" priority="21" stopIfTrue="1" operator="notEqual">
      <formula>0</formula>
    </cfRule>
  </conditionalFormatting>
  <conditionalFormatting sqref="E105:J105">
    <cfRule type="cellIs" dxfId="21" priority="20" stopIfTrue="1" operator="notEqual">
      <formula>0</formula>
    </cfRule>
  </conditionalFormatting>
  <conditionalFormatting sqref="I11:J11">
    <cfRule type="cellIs" dxfId="20" priority="6" stopIfTrue="1" operator="between">
      <formula>1000000000000</formula>
      <formula>9999999999999990</formula>
    </cfRule>
    <cfRule type="cellIs" dxfId="19" priority="7" stopIfTrue="1" operator="between">
      <formula>10000000000</formula>
      <formula>999999999999</formula>
    </cfRule>
    <cfRule type="cellIs" dxfId="18" priority="8" stopIfTrue="1" operator="between">
      <formula>1000000</formula>
      <formula>99999999</formula>
    </cfRule>
    <cfRule type="cellIs" dxfId="17" priority="9" stopIfTrue="1" operator="between">
      <formula>100</formula>
      <formula>9999</formula>
    </cfRule>
  </conditionalFormatting>
  <conditionalFormatting sqref="J107">
    <cfRule type="cellIs" dxfId="16"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3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3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3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3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3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3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3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3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3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3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56"/>
  <sheetViews>
    <sheetView topLeftCell="B6" zoomScale="70" zoomScaleNormal="70" workbookViewId="0">
      <selection activeCell="F43" sqref="F43"/>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РА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+[6]OTCHET!B9</f>
        <v>АГРАРЕН УНИВЕРСИТЕТ ПЛОВДИВ</v>
      </c>
      <c r="C11" s="11"/>
      <c r="D11" s="11"/>
      <c r="E11" s="12" t="s">
        <v>0</v>
      </c>
      <c r="F11" s="34">
        <f>[6]OTCHET!F9</f>
        <v>45900</v>
      </c>
      <c r="G11" s="35" t="s">
        <v>1</v>
      </c>
      <c r="H11" s="36">
        <f>+[6]OTCHET!H9</f>
        <v>455464</v>
      </c>
      <c r="I11" s="483">
        <f>+[6]OTCHET!I9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+[6]OTCHET!B12</f>
        <v>Аграрен университет - Пловдив</v>
      </c>
      <c r="C13" s="13"/>
      <c r="D13" s="13"/>
      <c r="E13" s="16" t="str">
        <f>+[6]OTCHET!E12</f>
        <v>код по ЕБК:</v>
      </c>
      <c r="F13" s="38" t="str">
        <f>+[6]OTCHET!F12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+[6]OTCHET!E15</f>
        <v>42</v>
      </c>
      <c r="F15" s="33" t="str">
        <f>[6]OTCHET!F15</f>
        <v>СЕС - РА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38137</v>
      </c>
      <c r="G22" s="88">
        <f t="shared" si="0"/>
        <v>0</v>
      </c>
      <c r="H22" s="89">
        <f t="shared" si="0"/>
        <v>0</v>
      </c>
      <c r="I22" s="89">
        <f t="shared" si="0"/>
        <v>0</v>
      </c>
      <c r="J22" s="90">
        <f t="shared" si="0"/>
        <v>38137</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[6]OTCHET!E22+[6]OTCHET!E28+[6]OTCHET!E33+[6]OTCHET!E39+[6]OTCHET!E47+[6]OTCHET!E52+[6]OTCHET!E58+[6]OTCHET!E61+[6]OTCHET!E64+[6]OTCHET!E65+[6]OTCHET!E72+[6]OTCHET!E73</f>
        <v>0</v>
      </c>
      <c r="F23" s="92">
        <f t="shared" ref="F23:F88" si="1">+G23+H23+I23+J23</f>
        <v>0</v>
      </c>
      <c r="G23" s="93">
        <f>[6]OTCHET!G22+[6]OTCHET!G28+[6]OTCHET!G33+[6]OTCHET!G39+[6]OTCHET!G47+[6]OTCHET!G52+[6]OTCHET!G58+[6]OTCHET!G61+[6]OTCHET!G64+[6]OTCHET!G65+[6]OTCHET!G72+[6]OTCHET!G73</f>
        <v>0</v>
      </c>
      <c r="H23" s="94">
        <f>[6]OTCHET!H22+[6]OTCHET!H28+[6]OTCHET!H33+[6]OTCHET!H39+[6]OTCHET!H47+[6]OTCHET!H52+[6]OTCHET!H58+[6]OTCHET!H61+[6]OTCHET!H64+[6]OTCHET!H65+[6]OTCHET!H72+[6]OTCHET!H73</f>
        <v>0</v>
      </c>
      <c r="I23" s="94">
        <f>[6]OTCHET!I22+[6]OTCHET!I28+[6]OTCHET!I33+[6]OTCHET!I39+[6]OTCHET!I47+[6]OTCHET!I52+[6]OTCHET!I58+[6]OTCHET!I61+[6]OTCHET!I64+[6]OTCHET!I65+[6]OTCHET!I72+[6]OTCHET!I73</f>
        <v>0</v>
      </c>
      <c r="J23" s="95">
        <f>[6]OTCHET!J22+[6]OTCHET!J28+[6]OTCHET!J33+[6]OTCHET!J39+[6]OTCHET!J47+[6]OTCHET!J52+[6]OTCHET!J58+[6]OTCHET!J61+[6]OTCHET!J64+[6]OTCHET!J65+[6]OTCHET!J72+[6]OTCHET!J73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[6]OTCHET!E74</f>
        <v>0</v>
      </c>
      <c r="F26" s="107">
        <f t="shared" si="1"/>
        <v>0</v>
      </c>
      <c r="G26" s="108">
        <f>[6]OTCHET!G74</f>
        <v>0</v>
      </c>
      <c r="H26" s="109">
        <f>[6]OTCHET!H74</f>
        <v>0</v>
      </c>
      <c r="I26" s="109">
        <f>[6]OTCHET!I74</f>
        <v>0</v>
      </c>
      <c r="J26" s="110">
        <f>[6]OTCHET!J74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[6]OTCHET!E75</f>
        <v>0</v>
      </c>
      <c r="F27" s="113">
        <f t="shared" si="1"/>
        <v>0</v>
      </c>
      <c r="G27" s="114">
        <f>[6]OTCHET!G75</f>
        <v>0</v>
      </c>
      <c r="H27" s="115">
        <f>[6]OTCHET!H75</f>
        <v>0</v>
      </c>
      <c r="I27" s="115">
        <f>[6]OTCHET!I75</f>
        <v>0</v>
      </c>
      <c r="J27" s="116">
        <f>[6]OTCHET!J75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[6]OTCHET!E77</f>
        <v>0</v>
      </c>
      <c r="F28" s="119">
        <f t="shared" si="1"/>
        <v>0</v>
      </c>
      <c r="G28" s="120">
        <f>[6]OTCHET!G77</f>
        <v>0</v>
      </c>
      <c r="H28" s="121">
        <f>[6]OTCHET!H77</f>
        <v>0</v>
      </c>
      <c r="I28" s="121">
        <f>[6]OTCHET!I77</f>
        <v>0</v>
      </c>
      <c r="J28" s="122">
        <f>[6]OTCHET!J77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+[6]OTCHET!E78+[6]OTCHET!E79</f>
        <v>0</v>
      </c>
      <c r="F29" s="125">
        <f t="shared" si="1"/>
        <v>0</v>
      </c>
      <c r="G29" s="126">
        <f>+[6]OTCHET!G78+[6]OTCHET!G79</f>
        <v>0</v>
      </c>
      <c r="H29" s="127">
        <f>+[6]OTCHET!H78+[6]OTCHET!H79</f>
        <v>0</v>
      </c>
      <c r="I29" s="127">
        <f>+[6]OTCHET!I78+[6]OTCHET!I79</f>
        <v>0</v>
      </c>
      <c r="J29" s="128">
        <f>+[6]OTCHET!J78+[6]OTCHET!J79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[6]OTCHET!E90+[6]OTCHET!E93+[6]OTCHET!E94</f>
        <v>0</v>
      </c>
      <c r="F30" s="130">
        <f t="shared" si="1"/>
        <v>0</v>
      </c>
      <c r="G30" s="131">
        <f>[6]OTCHET!G90+[6]OTCHET!G93+[6]OTCHET!G94</f>
        <v>0</v>
      </c>
      <c r="H30" s="132">
        <f>[6]OTCHET!H90+[6]OTCHET!H93+[6]OTCHET!H94</f>
        <v>0</v>
      </c>
      <c r="I30" s="132">
        <f>[6]OTCHET!I90+[6]OTCHET!I93+[6]OTCHET!I94</f>
        <v>0</v>
      </c>
      <c r="J30" s="133">
        <f>[6]OTCHET!J90+[6]OTCHET!J93+[6]OTCHET!J94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[6]OTCHET!E106</f>
        <v>0</v>
      </c>
      <c r="F31" s="135">
        <f t="shared" si="1"/>
        <v>0</v>
      </c>
      <c r="G31" s="136">
        <f>[6]OTCHET!G106</f>
        <v>0</v>
      </c>
      <c r="H31" s="137">
        <f>[6]OTCHET!H106</f>
        <v>0</v>
      </c>
      <c r="I31" s="137">
        <f>[6]OTCHET!I106</f>
        <v>0</v>
      </c>
      <c r="J31" s="138">
        <f>[6]OTCHET!J106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[6]OTCHET!E110+[6]OTCHET!E119+[6]OTCHET!E135+[6]OTCHET!E136</f>
        <v>0</v>
      </c>
      <c r="F32" s="135">
        <f t="shared" si="1"/>
        <v>0</v>
      </c>
      <c r="G32" s="136">
        <f>[6]OTCHET!G110+[6]OTCHET!G119+[6]OTCHET!G135+[6]OTCHET!G136</f>
        <v>0</v>
      </c>
      <c r="H32" s="137">
        <f>[6]OTCHET!H110+[6]OTCHET!H119+[6]OTCHET!H135+[6]OTCHET!H136</f>
        <v>0</v>
      </c>
      <c r="I32" s="137">
        <f>[6]OTCHET!I110+[6]OTCHET!I119+[6]OTCHET!I135+[6]OTCHET!I136</f>
        <v>0</v>
      </c>
      <c r="J32" s="138">
        <f>[6]OTCHET!J110+[6]OTCHET!J119+[6]OTCHET!J135+[6]OTCHET!J136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[6]OTCHET!E123</f>
        <v>0</v>
      </c>
      <c r="F33" s="97">
        <f t="shared" si="1"/>
        <v>0</v>
      </c>
      <c r="G33" s="98">
        <f>[6]OTCHET!G123</f>
        <v>0</v>
      </c>
      <c r="H33" s="99">
        <f>[6]OTCHET!H123</f>
        <v>0</v>
      </c>
      <c r="I33" s="99">
        <f>[6]OTCHET!I123</f>
        <v>0</v>
      </c>
      <c r="J33" s="100">
        <f>[6]OTCHET!J123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+[6]OTCHET!E137</f>
        <v>0</v>
      </c>
      <c r="F36" s="153">
        <f t="shared" si="1"/>
        <v>0</v>
      </c>
      <c r="G36" s="154">
        <f>+[6]OTCHET!G137</f>
        <v>0</v>
      </c>
      <c r="H36" s="155">
        <f>+[6]OTCHET!H137</f>
        <v>0</v>
      </c>
      <c r="I36" s="155">
        <f>+[6]OTCHET!I137</f>
        <v>0</v>
      </c>
      <c r="J36" s="156">
        <f>+[6]OTCHET!J137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[6]OTCHET!E140+[6]OTCHET!E149+[6]OTCHET!E158</f>
        <v>0</v>
      </c>
      <c r="F37" s="158">
        <f t="shared" si="1"/>
        <v>38137</v>
      </c>
      <c r="G37" s="159">
        <f>[6]OTCHET!G140+[6]OTCHET!G149+[6]OTCHET!G158</f>
        <v>0</v>
      </c>
      <c r="H37" s="160">
        <f>[6]OTCHET!H140+[6]OTCHET!H149+[6]OTCHET!H158</f>
        <v>0</v>
      </c>
      <c r="I37" s="160">
        <f>[6]OTCHET!I140+[6]OTCHET!I149+[6]OTCHET!I158</f>
        <v>0</v>
      </c>
      <c r="J37" s="161">
        <f>[6]OTCHET!J140+[6]OTCHET!J149+[6]OTCHET!J158</f>
        <v>38137</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83812</v>
      </c>
      <c r="G38" s="166">
        <f t="shared" si="4"/>
        <v>0</v>
      </c>
      <c r="H38" s="167">
        <f t="shared" si="4"/>
        <v>0</v>
      </c>
      <c r="I38" s="167">
        <f t="shared" si="4"/>
        <v>0</v>
      </c>
      <c r="J38" s="168">
        <f t="shared" si="4"/>
        <v>83812</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[6]OTCHET!E187</f>
        <v>0</v>
      </c>
      <c r="F40" s="48">
        <f t="shared" si="1"/>
        <v>0</v>
      </c>
      <c r="G40" s="45">
        <f>[6]OTCHET!G187</f>
        <v>0</v>
      </c>
      <c r="H40" s="39">
        <f>[6]OTCHET!H187</f>
        <v>0</v>
      </c>
      <c r="I40" s="39">
        <f>[6]OTCHET!I187</f>
        <v>0</v>
      </c>
      <c r="J40" s="40">
        <f>[6]OTCHET!J187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[6]OTCHET!E190</f>
        <v>0</v>
      </c>
      <c r="F41" s="49">
        <f t="shared" si="1"/>
        <v>0</v>
      </c>
      <c r="G41" s="46">
        <f>[6]OTCHET!G190</f>
        <v>0</v>
      </c>
      <c r="H41" s="41">
        <f>[6]OTCHET!H190</f>
        <v>0</v>
      </c>
      <c r="I41" s="41">
        <f>[6]OTCHET!I190</f>
        <v>0</v>
      </c>
      <c r="J41" s="42">
        <f>[6]OTCHET!J190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+[6]OTCHET!E196+[6]OTCHET!E204</f>
        <v>0</v>
      </c>
      <c r="F42" s="50">
        <f t="shared" si="1"/>
        <v>0</v>
      </c>
      <c r="G42" s="47">
        <f>+[6]OTCHET!G196+[6]OTCHET!G204</f>
        <v>0</v>
      </c>
      <c r="H42" s="43">
        <f>+[6]OTCHET!H196+[6]OTCHET!H204</f>
        <v>0</v>
      </c>
      <c r="I42" s="43">
        <f>+[6]OTCHET!I196+[6]OTCHET!I204</f>
        <v>0</v>
      </c>
      <c r="J42" s="44">
        <f>+[6]OTCHET!J196+[6]OTCHET!J204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+[6]OTCHET!E205+[6]OTCHET!E223+[6]OTCHET!E274</f>
        <v>0</v>
      </c>
      <c r="F43" s="186">
        <f t="shared" si="1"/>
        <v>83812</v>
      </c>
      <c r="G43" s="187">
        <f>+[6]OTCHET!G205+[6]OTCHET!G223+[6]OTCHET!G274</f>
        <v>0</v>
      </c>
      <c r="H43" s="188">
        <f>+[6]OTCHET!H205+[6]OTCHET!H223+[6]OTCHET!H274</f>
        <v>0</v>
      </c>
      <c r="I43" s="188">
        <f>+[6]OTCHET!I205+[6]OTCHET!I223+[6]OTCHET!I274</f>
        <v>0</v>
      </c>
      <c r="J43" s="189">
        <f>+[6]OTCHET!J205+[6]OTCHET!J223+[6]OTCHET!J274</f>
        <v>83812</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+[6]OTCHET!E227+[6]OTCHET!E233+[6]OTCHET!E236+[6]OTCHET!E237+[6]OTCHET!E238+[6]OTCHET!E239+[6]OTCHET!E243</f>
        <v>0</v>
      </c>
      <c r="F44" s="97">
        <f t="shared" si="1"/>
        <v>0</v>
      </c>
      <c r="G44" s="98">
        <f>+[6]OTCHET!G227+[6]OTCHET!G233+[6]OTCHET!G236+[6]OTCHET!G237+[6]OTCHET!G238+[6]OTCHET!G239+[6]OTCHET!G243</f>
        <v>0</v>
      </c>
      <c r="H44" s="99">
        <f>+[6]OTCHET!H227+[6]OTCHET!H233+[6]OTCHET!H236+[6]OTCHET!H237+[6]OTCHET!H238+[6]OTCHET!H239+[6]OTCHET!H243</f>
        <v>0</v>
      </c>
      <c r="I44" s="99">
        <f>+[6]OTCHET!I227+[6]OTCHET!I233+[6]OTCHET!I236+[6]OTCHET!I237+[6]OTCHET!I238+[6]OTCHET!I239+[6]OTCHET!I243</f>
        <v>0</v>
      </c>
      <c r="J44" s="100">
        <f>+[6]OTCHET!J227+[6]OTCHET!J233+[6]OTCHET!J236+[6]OTCHET!J237+[6]OTCHET!J238+[6]OTCHET!J239+[6]OTCHET!J243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+[6]OTCHET!E236+[6]OTCHET!E237+[6]OTCHET!E238+[6]OTCHET!E239+[6]OTCHET!E246+[6]OTCHET!E247+[6]OTCHET!E251</f>
        <v>0</v>
      </c>
      <c r="F45" s="192">
        <f t="shared" si="1"/>
        <v>0</v>
      </c>
      <c r="G45" s="193">
        <f>+[6]OTCHET!G236+[6]OTCHET!G237+[6]OTCHET!G238+[6]OTCHET!G239+[6]OTCHET!G246+[6]OTCHET!G247+[6]OTCHET!G251</f>
        <v>0</v>
      </c>
      <c r="H45" s="194">
        <f>+[6]OTCHET!H236+[6]OTCHET!H237+[6]OTCHET!H238+[6]OTCHET!H239+[6]OTCHET!H246+[6]OTCHET!H247+[6]OTCHET!H251</f>
        <v>0</v>
      </c>
      <c r="I45" s="19">
        <f>+[6]OTCHET!I236+[6]OTCHET!I237+[6]OTCHET!I238+[6]OTCHET!I239+[6]OTCHET!I246+[6]OTCHET!I247+[6]OTCHET!I251</f>
        <v>0</v>
      </c>
      <c r="J45" s="195">
        <f>+[6]OTCHET!J236+[6]OTCHET!J237+[6]OTCHET!J238+[6]OTCHET!J239+[6]OTCHET!J246+[6]OTCHET!J247+[6]OTCHET!J251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+[6]OTCHET!E258+[6]OTCHET!E259+[6]OTCHET!E260+[6]OTCHET!E261</f>
        <v>0</v>
      </c>
      <c r="F46" s="186">
        <f t="shared" si="1"/>
        <v>0</v>
      </c>
      <c r="G46" s="187">
        <f>+[6]OTCHET!G258+[6]OTCHET!G259+[6]OTCHET!G260+[6]OTCHET!G261</f>
        <v>0</v>
      </c>
      <c r="H46" s="188">
        <f>+[6]OTCHET!H258+[6]OTCHET!H259+[6]OTCHET!H260+[6]OTCHET!H261</f>
        <v>0</v>
      </c>
      <c r="I46" s="188">
        <f>+[6]OTCHET!I258+[6]OTCHET!I259+[6]OTCHET!I260+[6]OTCHET!I261</f>
        <v>0</v>
      </c>
      <c r="J46" s="189">
        <f>+[6]OTCHET!J258+[6]OTCHET!J259+[6]OTCHET!J260+[6]OTCHET!J261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+[6]OTCHET!E259</f>
        <v>0</v>
      </c>
      <c r="F47" s="192">
        <f t="shared" si="1"/>
        <v>0</v>
      </c>
      <c r="G47" s="193">
        <f>+[6]OTCHET!G259</f>
        <v>0</v>
      </c>
      <c r="H47" s="194">
        <f>+[6]OTCHET!H259</f>
        <v>0</v>
      </c>
      <c r="I47" s="19">
        <f>+[6]OTCHET!I259</f>
        <v>0</v>
      </c>
      <c r="J47" s="195">
        <f>+[6]OTCHET!J259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+[6]OTCHET!E268+[6]OTCHET!E272+[6]OTCHET!E273</f>
        <v>0</v>
      </c>
      <c r="F48" s="135">
        <f t="shared" si="1"/>
        <v>0</v>
      </c>
      <c r="G48" s="131">
        <f>+[6]OTCHET!G268+[6]OTCHET!G272+[6]OTCHET!G273</f>
        <v>0</v>
      </c>
      <c r="H48" s="132">
        <f>+[6]OTCHET!H268+[6]OTCHET!H272+[6]OTCHET!H273</f>
        <v>0</v>
      </c>
      <c r="I48" s="132">
        <f>+[6]OTCHET!I268+[6]OTCHET!I272+[6]OTCHET!I273</f>
        <v>0</v>
      </c>
      <c r="J48" s="133">
        <f>+[6]OTCHET!J268+[6]OTCHET!J272+[6]OTCHET!J273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[6]OTCHET!E278+[6]OTCHET!E279+[6]OTCHET!E287+[6]OTCHET!E290</f>
        <v>0</v>
      </c>
      <c r="F49" s="135">
        <f t="shared" si="1"/>
        <v>0</v>
      </c>
      <c r="G49" s="136">
        <f>[6]OTCHET!G278+[6]OTCHET!G279+[6]OTCHET!G287+[6]OTCHET!G290</f>
        <v>0</v>
      </c>
      <c r="H49" s="137">
        <f>[6]OTCHET!H278+[6]OTCHET!H279+[6]OTCHET!H287+[6]OTCHET!H290</f>
        <v>0</v>
      </c>
      <c r="I49" s="137">
        <f>[6]OTCHET!I278+[6]OTCHET!I279+[6]OTCHET!I287+[6]OTCHET!I290</f>
        <v>0</v>
      </c>
      <c r="J49" s="138">
        <f>[6]OTCHET!J278+[6]OTCHET!J279+[6]OTCHET!J287+[6]OTCHET!J290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+[6]OTCHET!E291</f>
        <v>0</v>
      </c>
      <c r="F50" s="135">
        <f t="shared" si="1"/>
        <v>0</v>
      </c>
      <c r="G50" s="136">
        <f>+[6]OTCHET!G291</f>
        <v>0</v>
      </c>
      <c r="H50" s="137">
        <f>+[6]OTCHET!H291</f>
        <v>0</v>
      </c>
      <c r="I50" s="137">
        <f>+[6]OTCHET!I291</f>
        <v>0</v>
      </c>
      <c r="J50" s="138">
        <f>+[6]OTCHET!J291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+[6]OTCHET!E275</f>
        <v>0</v>
      </c>
      <c r="F51" s="97">
        <f>+G51+H51+I51+J51</f>
        <v>0</v>
      </c>
      <c r="G51" s="98">
        <f>+[6]OTCHET!G275</f>
        <v>0</v>
      </c>
      <c r="H51" s="99">
        <f>+[6]OTCHET!H275</f>
        <v>0</v>
      </c>
      <c r="I51" s="99">
        <f>+[6]OTCHET!I275</f>
        <v>0</v>
      </c>
      <c r="J51" s="100">
        <f>+[6]OTCHET!J275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+[6]OTCHET!E296</f>
        <v>0</v>
      </c>
      <c r="F52" s="97">
        <f t="shared" si="1"/>
        <v>0</v>
      </c>
      <c r="G52" s="98">
        <f>+[6]OTCHET!G296</f>
        <v>0</v>
      </c>
      <c r="H52" s="99">
        <f>+[6]OTCHET!H296</f>
        <v>0</v>
      </c>
      <c r="I52" s="99">
        <f>+[6]OTCHET!I296</f>
        <v>0</v>
      </c>
      <c r="J52" s="100">
        <f>+[6]OTCHET!J296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[6]OTCHET!E297</f>
        <v>0</v>
      </c>
      <c r="F53" s="201">
        <f t="shared" si="1"/>
        <v>0</v>
      </c>
      <c r="G53" s="202">
        <f>[6]OTCHET!G297</f>
        <v>0</v>
      </c>
      <c r="H53" s="203">
        <f>[6]OTCHET!H297</f>
        <v>0</v>
      </c>
      <c r="I53" s="203">
        <f>[6]OTCHET!I297</f>
        <v>0</v>
      </c>
      <c r="J53" s="204">
        <f>[6]OTCHET!J297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[6]OTCHET!E299</f>
        <v>0</v>
      </c>
      <c r="F54" s="208">
        <f t="shared" si="1"/>
        <v>0</v>
      </c>
      <c r="G54" s="209">
        <f>[6]OTCHET!G299</f>
        <v>0</v>
      </c>
      <c r="H54" s="210">
        <f>[6]OTCHET!H299</f>
        <v>0</v>
      </c>
      <c r="I54" s="210">
        <f>[6]OTCHET!I299</f>
        <v>0</v>
      </c>
      <c r="J54" s="211">
        <f>[6]OTCHET!J299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+[6]OTCHET!E300</f>
        <v>0</v>
      </c>
      <c r="F55" s="213">
        <f t="shared" si="1"/>
        <v>0</v>
      </c>
      <c r="G55" s="214">
        <f>+[6]OTCHET!G300</f>
        <v>0</v>
      </c>
      <c r="H55" s="215">
        <f>+[6]OTCHET!H300</f>
        <v>0</v>
      </c>
      <c r="I55" s="215">
        <f>+[6]OTCHET!I300</f>
        <v>0</v>
      </c>
      <c r="J55" s="216">
        <f>+[6]OTCHET!J300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17599</v>
      </c>
      <c r="G56" s="220">
        <f t="shared" si="6"/>
        <v>0</v>
      </c>
      <c r="H56" s="221">
        <f t="shared" si="6"/>
        <v>0</v>
      </c>
      <c r="I56" s="21">
        <f t="shared" si="6"/>
        <v>0</v>
      </c>
      <c r="J56" s="222">
        <f t="shared" si="6"/>
        <v>17599</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+[6]OTCHET!E364+[6]OTCHET!E378+[6]OTCHET!E391</f>
        <v>0</v>
      </c>
      <c r="F57" s="223">
        <f t="shared" si="1"/>
        <v>0</v>
      </c>
      <c r="G57" s="224">
        <f>+[6]OTCHET!G364+[6]OTCHET!G378+[6]OTCHET!G391</f>
        <v>0</v>
      </c>
      <c r="H57" s="225">
        <f>+[6]OTCHET!H364+[6]OTCHET!H378+[6]OTCHET!H391</f>
        <v>0</v>
      </c>
      <c r="I57" s="225">
        <f>+[6]OTCHET!I364+[6]OTCHET!I378+[6]OTCHET!I391</f>
        <v>0</v>
      </c>
      <c r="J57" s="226">
        <f>+[6]OTCHET!J364+[6]OTCHET!J378+[6]OTCHET!J391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+[6]OTCHET!E386+[6]OTCHET!E394+[6]OTCHET!E399+[6]OTCHET!E402+[6]OTCHET!E405+[6]OTCHET!E408+[6]OTCHET!E409+[6]OTCHET!E412+[6]OTCHET!E425+[6]OTCHET!E426+[6]OTCHET!E427+[6]OTCHET!E428+[6]OTCHET!E429</f>
        <v>0</v>
      </c>
      <c r="F58" s="227">
        <f t="shared" si="1"/>
        <v>17599</v>
      </c>
      <c r="G58" s="228">
        <f>+[6]OTCHET!G386+[6]OTCHET!G394+[6]OTCHET!G399+[6]OTCHET!G402+[6]OTCHET!G405+[6]OTCHET!G408+[6]OTCHET!G409+[6]OTCHET!G412+[6]OTCHET!G425+[6]OTCHET!G426+[6]OTCHET!G427+[6]OTCHET!G428+[6]OTCHET!G429</f>
        <v>0</v>
      </c>
      <c r="H58" s="229">
        <f>+[6]OTCHET!H386+[6]OTCHET!H394+[6]OTCHET!H399+[6]OTCHET!H402+[6]OTCHET!H405+[6]OTCHET!H408+[6]OTCHET!H409+[6]OTCHET!H412+[6]OTCHET!H425+[6]OTCHET!H426+[6]OTCHET!H427+[6]OTCHET!H428+[6]OTCHET!H429</f>
        <v>0</v>
      </c>
      <c r="I58" s="229">
        <f>+[6]OTCHET!I386+[6]OTCHET!I394+[6]OTCHET!I399+[6]OTCHET!I402+[6]OTCHET!I405+[6]OTCHET!I408+[6]OTCHET!I409+[6]OTCHET!I412+[6]OTCHET!I425+[6]OTCHET!I426+[6]OTCHET!I427+[6]OTCHET!I428+[6]OTCHET!I429</f>
        <v>0</v>
      </c>
      <c r="J58" s="230">
        <f>+[6]OTCHET!J386+[6]OTCHET!J394+[6]OTCHET!J399+[6]OTCHET!J402+[6]OTCHET!J405+[6]OTCHET!J408+[6]OTCHET!J409+[6]OTCHET!J412+[6]OTCHET!J425+[6]OTCHET!J426+[6]OTCHET!J427+[6]OTCHET!J428+[6]OTCHET!J429</f>
        <v>17599</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+[6]OTCHET!E425+[6]OTCHET!E426+[6]OTCHET!E427+[6]OTCHET!E428+[6]OTCHET!E429</f>
        <v>0</v>
      </c>
      <c r="F59" s="231">
        <f t="shared" si="1"/>
        <v>0</v>
      </c>
      <c r="G59" s="232">
        <f>+[6]OTCHET!G425+[6]OTCHET!G426+[6]OTCHET!G427+[6]OTCHET!G428+[6]OTCHET!G429</f>
        <v>0</v>
      </c>
      <c r="H59" s="233">
        <f>+[6]OTCHET!H425+[6]OTCHET!H426+[6]OTCHET!H427+[6]OTCHET!H428+[6]OTCHET!H429</f>
        <v>0</v>
      </c>
      <c r="I59" s="233">
        <f>+[6]OTCHET!I425+[6]OTCHET!I426+[6]OTCHET!I427+[6]OTCHET!I428+[6]OTCHET!I429</f>
        <v>0</v>
      </c>
      <c r="J59" s="234">
        <f>+[6]OTCHET!J425+[6]OTCHET!J426+[6]OTCHET!J427+[6]OTCHET!J428+[6]OTCHET!J429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[6]OTCHET!E408</f>
        <v>0</v>
      </c>
      <c r="F60" s="237">
        <f t="shared" si="1"/>
        <v>0</v>
      </c>
      <c r="G60" s="238">
        <f>[6]OTCHET!G408</f>
        <v>0</v>
      </c>
      <c r="H60" s="239">
        <f>[6]OTCHET!H408</f>
        <v>0</v>
      </c>
      <c r="I60" s="239">
        <f>[6]OTCHET!I408</f>
        <v>0</v>
      </c>
      <c r="J60" s="240">
        <f>[6]OTCHET!J408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[6]OTCHET!E415</f>
        <v>0</v>
      </c>
      <c r="F62" s="158">
        <f t="shared" si="1"/>
        <v>0</v>
      </c>
      <c r="G62" s="159">
        <f>[6]OTCHET!G415</f>
        <v>0</v>
      </c>
      <c r="H62" s="160">
        <f>[6]OTCHET!H415</f>
        <v>0</v>
      </c>
      <c r="I62" s="160">
        <f>[6]OTCHET!I415</f>
        <v>0</v>
      </c>
      <c r="J62" s="161">
        <f>[6]OTCHET!J415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+[6]OTCHET!E252</f>
        <v>0</v>
      </c>
      <c r="F63" s="246">
        <f t="shared" si="1"/>
        <v>0</v>
      </c>
      <c r="G63" s="247">
        <f>+[6]OTCHET!G252</f>
        <v>0</v>
      </c>
      <c r="H63" s="248">
        <f>+[6]OTCHET!H252</f>
        <v>0</v>
      </c>
      <c r="I63" s="248">
        <f>+[6]OTCHET!I252</f>
        <v>0</v>
      </c>
      <c r="J63" s="249">
        <f>+[6]OTCHET!J252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-28076</v>
      </c>
      <c r="G64" s="253">
        <f t="shared" si="7"/>
        <v>0</v>
      </c>
      <c r="H64" s="254">
        <f t="shared" si="7"/>
        <v>0</v>
      </c>
      <c r="I64" s="254">
        <f t="shared" si="7"/>
        <v>0</v>
      </c>
      <c r="J64" s="255">
        <f t="shared" si="7"/>
        <v>-28076</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28076</v>
      </c>
      <c r="G66" s="262">
        <f t="shared" ref="G66" si="9">SUM(+G68+G76+G77+G84+G85+G86+G89+G90+G91+G92+G93+G94+G95)</f>
        <v>0</v>
      </c>
      <c r="H66" s="263">
        <f>SUM(+H68+H76+H77+H84+H85+H86+H89+H90+H91+H92+H93+H94+H95)</f>
        <v>0</v>
      </c>
      <c r="I66" s="263">
        <f>SUM(+I68+I76+I77+I84+I85+I86+I89+I90+I91+I92+I93+I94+I95)</f>
        <v>0</v>
      </c>
      <c r="J66" s="264">
        <f>SUM(+J68+J76+J77+J84+J85+J86+J89+J90+J91+J92+J93+J94+J95)</f>
        <v>28076</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+[6]OTCHET!E485+[6]OTCHET!E486+[6]OTCHET!E489+[6]OTCHET!E490+[6]OTCHET!E493+[6]OTCHET!E494+[6]OTCHET!E498</f>
        <v>0</v>
      </c>
      <c r="F69" s="272">
        <f t="shared" si="1"/>
        <v>0</v>
      </c>
      <c r="G69" s="273">
        <f>+[6]OTCHET!G485+[6]OTCHET!G486+[6]OTCHET!G489+[6]OTCHET!G490+[6]OTCHET!G493+[6]OTCHET!G494+[6]OTCHET!G498</f>
        <v>0</v>
      </c>
      <c r="H69" s="274">
        <f>+[6]OTCHET!H485+[6]OTCHET!H486+[6]OTCHET!H489+[6]OTCHET!H490+[6]OTCHET!H493+[6]OTCHET!H494+[6]OTCHET!H498</f>
        <v>0</v>
      </c>
      <c r="I69" s="274">
        <f>+[6]OTCHET!I485+[6]OTCHET!I486+[6]OTCHET!I489+[6]OTCHET!I490+[6]OTCHET!I493+[6]OTCHET!I494+[6]OTCHET!I498</f>
        <v>0</v>
      </c>
      <c r="J69" s="275">
        <f>+[6]OTCHET!J485+[6]OTCHET!J486+[6]OTCHET!J489+[6]OTCHET!J490+[6]OTCHET!J493+[6]OTCHET!J494+[6]OTCHET!J498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+[6]OTCHET!E487+[6]OTCHET!E488+[6]OTCHET!E491+[6]OTCHET!E492+[6]OTCHET!E495+[6]OTCHET!E496+[6]OTCHET!E497+[6]OTCHET!E499</f>
        <v>0</v>
      </c>
      <c r="F70" s="277">
        <f t="shared" si="1"/>
        <v>0</v>
      </c>
      <c r="G70" s="278">
        <f>+[6]OTCHET!G487+[6]OTCHET!G488+[6]OTCHET!G491+[6]OTCHET!G492+[6]OTCHET!G495+[6]OTCHET!G496+[6]OTCHET!G497+[6]OTCHET!G499</f>
        <v>0</v>
      </c>
      <c r="H70" s="279">
        <f>+[6]OTCHET!H487+[6]OTCHET!H488+[6]OTCHET!H491+[6]OTCHET!H492+[6]OTCHET!H495+[6]OTCHET!H496+[6]OTCHET!H497+[6]OTCHET!H499</f>
        <v>0</v>
      </c>
      <c r="I70" s="279">
        <f>+[6]OTCHET!I487+[6]OTCHET!I488+[6]OTCHET!I491+[6]OTCHET!I492+[6]OTCHET!I495+[6]OTCHET!I496+[6]OTCHET!I497+[6]OTCHET!I499</f>
        <v>0</v>
      </c>
      <c r="J70" s="280">
        <f>+[6]OTCHET!J487+[6]OTCHET!J488+[6]OTCHET!J491+[6]OTCHET!J492+[6]OTCHET!J495+[6]OTCHET!J496+[6]OTCHET!J497+[6]OTCHET!J499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+[6]OTCHET!E500</f>
        <v>0</v>
      </c>
      <c r="F71" s="277">
        <f t="shared" si="1"/>
        <v>0</v>
      </c>
      <c r="G71" s="278">
        <f>+[6]OTCHET!G500</f>
        <v>0</v>
      </c>
      <c r="H71" s="279">
        <f>+[6]OTCHET!H500</f>
        <v>0</v>
      </c>
      <c r="I71" s="279">
        <f>+[6]OTCHET!I500</f>
        <v>0</v>
      </c>
      <c r="J71" s="280">
        <f>+[6]OTCHET!J500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+[6]OTCHET!E505</f>
        <v>0</v>
      </c>
      <c r="F72" s="277">
        <f t="shared" si="1"/>
        <v>0</v>
      </c>
      <c r="G72" s="278">
        <f>+[6]OTCHET!G505</f>
        <v>0</v>
      </c>
      <c r="H72" s="279">
        <f>+[6]OTCHET!H505</f>
        <v>0</v>
      </c>
      <c r="I72" s="279">
        <f>+[6]OTCHET!I505</f>
        <v>0</v>
      </c>
      <c r="J72" s="280">
        <f>+[6]OTCHET!J505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+[6]OTCHET!E545</f>
        <v>0</v>
      </c>
      <c r="F73" s="277">
        <f t="shared" si="1"/>
        <v>0</v>
      </c>
      <c r="G73" s="278">
        <f>+[6]OTCHET!G545</f>
        <v>0</v>
      </c>
      <c r="H73" s="279">
        <f>+[6]OTCHET!H545</f>
        <v>0</v>
      </c>
      <c r="I73" s="279">
        <f>+[6]OTCHET!I545</f>
        <v>0</v>
      </c>
      <c r="J73" s="280">
        <f>+[6]OTCHET!J545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+[6]OTCHET!E584+[6]OTCHET!E585</f>
        <v>0</v>
      </c>
      <c r="F74" s="277">
        <f t="shared" si="1"/>
        <v>0</v>
      </c>
      <c r="G74" s="278">
        <f>+[6]OTCHET!G584+[6]OTCHET!G585</f>
        <v>0</v>
      </c>
      <c r="H74" s="279">
        <f>+[6]OTCHET!H584+[6]OTCHET!H585</f>
        <v>0</v>
      </c>
      <c r="I74" s="279">
        <f>+[6]OTCHET!I584+[6]OTCHET!I585</f>
        <v>0</v>
      </c>
      <c r="J74" s="280">
        <f>+[6]OTCHET!J584+[6]OTCHET!J585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+[6]OTCHET!E586+[6]OTCHET!E587+[6]OTCHET!E588</f>
        <v>0</v>
      </c>
      <c r="F75" s="283">
        <f t="shared" si="1"/>
        <v>0</v>
      </c>
      <c r="G75" s="284">
        <f>+[6]OTCHET!G586+[6]OTCHET!G587+[6]OTCHET!G588</f>
        <v>0</v>
      </c>
      <c r="H75" s="285">
        <f>+[6]OTCHET!H586+[6]OTCHET!H587+[6]OTCHET!H588</f>
        <v>0</v>
      </c>
      <c r="I75" s="285">
        <f>+[6]OTCHET!I586+[6]OTCHET!I587+[6]OTCHET!I588</f>
        <v>0</v>
      </c>
      <c r="J75" s="286">
        <f>+[6]OTCHET!J586+[6]OTCHET!J587+[6]OTCHET!J588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[6]OTCHET!E464</f>
        <v>0</v>
      </c>
      <c r="F76" s="223">
        <f t="shared" si="1"/>
        <v>0</v>
      </c>
      <c r="G76" s="224">
        <f>[6]OTCHET!G464</f>
        <v>0</v>
      </c>
      <c r="H76" s="225">
        <f>[6]OTCHET!H464</f>
        <v>0</v>
      </c>
      <c r="I76" s="225">
        <f>[6]OTCHET!I464</f>
        <v>0</v>
      </c>
      <c r="J76" s="226">
        <f>[6]OTCHET!J464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+[6]OTCHET!E469+[6]OTCHET!E472</f>
        <v>0</v>
      </c>
      <c r="F78" s="272">
        <f t="shared" si="1"/>
        <v>0</v>
      </c>
      <c r="G78" s="273">
        <f>+[6]OTCHET!G469+[6]OTCHET!G472</f>
        <v>0</v>
      </c>
      <c r="H78" s="274">
        <f>+[6]OTCHET!H469+[6]OTCHET!H472</f>
        <v>0</v>
      </c>
      <c r="I78" s="274">
        <f>+[6]OTCHET!I469+[6]OTCHET!I472</f>
        <v>0</v>
      </c>
      <c r="J78" s="275">
        <f>+[6]OTCHET!J469+[6]OTCHET!J472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+[6]OTCHET!E470+[6]OTCHET!E473</f>
        <v>0</v>
      </c>
      <c r="F79" s="277">
        <f t="shared" si="1"/>
        <v>0</v>
      </c>
      <c r="G79" s="278">
        <f>+[6]OTCHET!G470+[6]OTCHET!G473</f>
        <v>0</v>
      </c>
      <c r="H79" s="279">
        <f>+[6]OTCHET!H470+[6]OTCHET!H473</f>
        <v>0</v>
      </c>
      <c r="I79" s="279">
        <f>+[6]OTCHET!I470+[6]OTCHET!I473</f>
        <v>0</v>
      </c>
      <c r="J79" s="280">
        <f>+[6]OTCHET!J470+[6]OTCHET!J473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[6]OTCHET!E474</f>
        <v>0</v>
      </c>
      <c r="F80" s="277">
        <f t="shared" si="1"/>
        <v>0</v>
      </c>
      <c r="G80" s="278">
        <f>[6]OTCHET!G474</f>
        <v>0</v>
      </c>
      <c r="H80" s="279">
        <f>[6]OTCHET!H474</f>
        <v>0</v>
      </c>
      <c r="I80" s="279">
        <f>[6]OTCHET!I474</f>
        <v>0</v>
      </c>
      <c r="J80" s="280">
        <f>[6]OTCHET!J474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+[6]OTCHET!E482</f>
        <v>0</v>
      </c>
      <c r="F82" s="277">
        <f t="shared" si="1"/>
        <v>0</v>
      </c>
      <c r="G82" s="278">
        <f>+[6]OTCHET!G482</f>
        <v>0</v>
      </c>
      <c r="H82" s="279">
        <f>+[6]OTCHET!H482</f>
        <v>0</v>
      </c>
      <c r="I82" s="279">
        <f>+[6]OTCHET!I482</f>
        <v>0</v>
      </c>
      <c r="J82" s="280">
        <f>+[6]OTCHET!J482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+[6]OTCHET!E483</f>
        <v>0</v>
      </c>
      <c r="F83" s="283">
        <f t="shared" si="1"/>
        <v>0</v>
      </c>
      <c r="G83" s="284">
        <f>+[6]OTCHET!G483</f>
        <v>0</v>
      </c>
      <c r="H83" s="285">
        <f>+[6]OTCHET!H483</f>
        <v>0</v>
      </c>
      <c r="I83" s="285">
        <f>+[6]OTCHET!I483</f>
        <v>0</v>
      </c>
      <c r="J83" s="286">
        <f>+[6]OTCHET!J483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[6]OTCHET!E538</f>
        <v>0</v>
      </c>
      <c r="F84" s="223">
        <f t="shared" si="1"/>
        <v>0</v>
      </c>
      <c r="G84" s="224">
        <f>[6]OTCHET!G538</f>
        <v>0</v>
      </c>
      <c r="H84" s="225">
        <f>[6]OTCHET!H538</f>
        <v>0</v>
      </c>
      <c r="I84" s="225">
        <f>[6]OTCHET!I538</f>
        <v>0</v>
      </c>
      <c r="J84" s="226">
        <f>[6]OTCHET!J538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[6]OTCHET!E539</f>
        <v>0</v>
      </c>
      <c r="F85" s="227">
        <f t="shared" si="1"/>
        <v>0</v>
      </c>
      <c r="G85" s="228">
        <f>[6]OTCHET!G539</f>
        <v>0</v>
      </c>
      <c r="H85" s="229">
        <f>[6]OTCHET!H539</f>
        <v>0</v>
      </c>
      <c r="I85" s="229">
        <f>[6]OTCHET!I539</f>
        <v>0</v>
      </c>
      <c r="J85" s="230">
        <f>[6]OTCHET!J539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28076</v>
      </c>
      <c r="G86" s="232">
        <f t="shared" ref="G86" si="15">+G87+G88</f>
        <v>0</v>
      </c>
      <c r="H86" s="233">
        <f>+H87+H88</f>
        <v>0</v>
      </c>
      <c r="I86" s="233">
        <f>+I87+I88</f>
        <v>0</v>
      </c>
      <c r="J86" s="234">
        <f>+J87+J88</f>
        <v>28076</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+[6]OTCHET!E506+[6]OTCHET!E515+[6]OTCHET!E519+[6]OTCHET!E546</f>
        <v>0</v>
      </c>
      <c r="F87" s="272">
        <f t="shared" si="1"/>
        <v>0</v>
      </c>
      <c r="G87" s="273">
        <f>+[6]OTCHET!G506+[6]OTCHET!G515+[6]OTCHET!G519+[6]OTCHET!G546</f>
        <v>0</v>
      </c>
      <c r="H87" s="274">
        <f>+[6]OTCHET!H506+[6]OTCHET!H515+[6]OTCHET!H519+[6]OTCHET!H546</f>
        <v>0</v>
      </c>
      <c r="I87" s="274">
        <f>+[6]OTCHET!I506+[6]OTCHET!I515+[6]OTCHET!I519+[6]OTCHET!I546</f>
        <v>0</v>
      </c>
      <c r="J87" s="275">
        <f>+[6]OTCHET!J506+[6]OTCHET!J515+[6]OTCHET!J519+[6]OTCHET!J546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+[6]OTCHET!E524+[6]OTCHET!E527+[6]OTCHET!E547</f>
        <v>0</v>
      </c>
      <c r="F88" s="283">
        <f t="shared" si="1"/>
        <v>28076</v>
      </c>
      <c r="G88" s="284">
        <f>+[6]OTCHET!G524+[6]OTCHET!G527+[6]OTCHET!G547</f>
        <v>0</v>
      </c>
      <c r="H88" s="285">
        <f>+[6]OTCHET!H524+[6]OTCHET!H527+[6]OTCHET!H547</f>
        <v>0</v>
      </c>
      <c r="I88" s="285">
        <f>+[6]OTCHET!I524+[6]OTCHET!I527+[6]OTCHET!I547</f>
        <v>0</v>
      </c>
      <c r="J88" s="286">
        <f>+[6]OTCHET!J524+[6]OTCHET!J527+[6]OTCHET!J547</f>
        <v>28076</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[6]OTCHET!E534</f>
        <v>0</v>
      </c>
      <c r="F89" s="223">
        <f t="shared" ref="F89:F96" si="17">+G89+H89+I89+J89</f>
        <v>0</v>
      </c>
      <c r="G89" s="224">
        <f>[6]OTCHET!G534</f>
        <v>0</v>
      </c>
      <c r="H89" s="225">
        <f>[6]OTCHET!H534</f>
        <v>0</v>
      </c>
      <c r="I89" s="225">
        <f>[6]OTCHET!I534</f>
        <v>0</v>
      </c>
      <c r="J89" s="226">
        <f>[6]OTCHET!J534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+[6]OTCHET!E570+[6]OTCHET!E571+[6]OTCHET!E572+[6]OTCHET!E573+[6]OTCHET!E574+[6]OTCHET!E575</f>
        <v>0</v>
      </c>
      <c r="F90" s="227">
        <f t="shared" si="17"/>
        <v>0</v>
      </c>
      <c r="G90" s="228">
        <f>+[6]OTCHET!G570+[6]OTCHET!G571+[6]OTCHET!G572+[6]OTCHET!G573+[6]OTCHET!G574+[6]OTCHET!G575</f>
        <v>0</v>
      </c>
      <c r="H90" s="229">
        <f>+[6]OTCHET!H570+[6]OTCHET!H571+[6]OTCHET!H572+[6]OTCHET!H573+[6]OTCHET!H574+[6]OTCHET!H575</f>
        <v>0</v>
      </c>
      <c r="I90" s="229">
        <f>+[6]OTCHET!I570+[6]OTCHET!I571+[6]OTCHET!I572+[6]OTCHET!I573+[6]OTCHET!I574+[6]OTCHET!I575</f>
        <v>0</v>
      </c>
      <c r="J90" s="230">
        <f>+[6]OTCHET!J570+[6]OTCHET!J571+[6]OTCHET!J572+[6]OTCHET!J573+[6]OTCHET!J574+[6]OTCHET!J575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+[6]OTCHET!E576+[6]OTCHET!E577+[6]OTCHET!E578+[6]OTCHET!E579+[6]OTCHET!E580+[6]OTCHET!E581+[6]OTCHET!E582</f>
        <v>0</v>
      </c>
      <c r="F91" s="135">
        <f t="shared" si="17"/>
        <v>0</v>
      </c>
      <c r="G91" s="136">
        <f>+[6]OTCHET!G576+[6]OTCHET!G577+[6]OTCHET!G578+[6]OTCHET!G579+[6]OTCHET!G580+[6]OTCHET!G581+[6]OTCHET!G582</f>
        <v>0</v>
      </c>
      <c r="H91" s="137">
        <f>+[6]OTCHET!H576+[6]OTCHET!H577+[6]OTCHET!H578+[6]OTCHET!H579+[6]OTCHET!H580+[6]OTCHET!H581+[6]OTCHET!H582</f>
        <v>0</v>
      </c>
      <c r="I91" s="137">
        <f>+[6]OTCHET!I576+[6]OTCHET!I577+[6]OTCHET!I578+[6]OTCHET!I579+[6]OTCHET!I580+[6]OTCHET!I581+[6]OTCHET!I582</f>
        <v>0</v>
      </c>
      <c r="J91" s="138">
        <f>+[6]OTCHET!J576+[6]OTCHET!J577+[6]OTCHET!J578+[6]OTCHET!J579+[6]OTCHET!J580+[6]OTCHET!J581+[6]OTCHET!J582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+[6]OTCHET!E583</f>
        <v>0</v>
      </c>
      <c r="F92" s="135">
        <f t="shared" si="17"/>
        <v>0</v>
      </c>
      <c r="G92" s="136">
        <f>+[6]OTCHET!G583</f>
        <v>0</v>
      </c>
      <c r="H92" s="137">
        <f>+[6]OTCHET!H583</f>
        <v>0</v>
      </c>
      <c r="I92" s="137">
        <f>+[6]OTCHET!I583</f>
        <v>0</v>
      </c>
      <c r="J92" s="138">
        <f>+[6]OTCHET!J583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+[6]OTCHET!E590+[6]OTCHET!E591</f>
        <v>0</v>
      </c>
      <c r="F93" s="135">
        <f t="shared" si="17"/>
        <v>0</v>
      </c>
      <c r="G93" s="136">
        <f>+[6]OTCHET!G590+[6]OTCHET!G591</f>
        <v>0</v>
      </c>
      <c r="H93" s="137">
        <f>+[6]OTCHET!H590+[6]OTCHET!H591</f>
        <v>0</v>
      </c>
      <c r="I93" s="137">
        <f>+[6]OTCHET!I590+[6]OTCHET!I591</f>
        <v>0</v>
      </c>
      <c r="J93" s="138">
        <f>+[6]OTCHET!J590+[6]OTCHET!J591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+[6]OTCHET!E592+[6]OTCHET!E593</f>
        <v>0</v>
      </c>
      <c r="F94" s="135">
        <f t="shared" si="17"/>
        <v>0</v>
      </c>
      <c r="G94" s="136">
        <f>+[6]OTCHET!G592+[6]OTCHET!G593</f>
        <v>0</v>
      </c>
      <c r="H94" s="137">
        <f>+[6]OTCHET!H592+[6]OTCHET!H593</f>
        <v>0</v>
      </c>
      <c r="I94" s="137">
        <f>+[6]OTCHET!I592+[6]OTCHET!I593</f>
        <v>0</v>
      </c>
      <c r="J94" s="138">
        <f>+[6]OTCHET!J592+[6]OTCHET!J593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[6]OTCHET!E594</f>
        <v>0</v>
      </c>
      <c r="F95" s="97">
        <f t="shared" si="17"/>
        <v>0</v>
      </c>
      <c r="G95" s="98">
        <f>[6]OTCHET!G594</f>
        <v>0</v>
      </c>
      <c r="H95" s="99">
        <f>[6]OTCHET!H594</f>
        <v>0</v>
      </c>
      <c r="I95" s="99">
        <f>[6]OTCHET!I594</f>
        <v>0</v>
      </c>
      <c r="J95" s="100">
        <f>[6]OTCHET!J594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+[6]OTCHET!E597</f>
        <v>0</v>
      </c>
      <c r="F96" s="293">
        <f t="shared" si="17"/>
        <v>0</v>
      </c>
      <c r="G96" s="294">
        <f>+[6]OTCHET!G597</f>
        <v>0</v>
      </c>
      <c r="H96" s="295">
        <f>+[6]OTCHET!H597</f>
        <v>0</v>
      </c>
      <c r="I96" s="295">
        <f>+[6]OTCHET!I597</f>
        <v>0</v>
      </c>
      <c r="J96" s="296">
        <f>+[6]OTCHET!J597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+[6]OTCHET!H608</f>
        <v>vani2223@abv.bg</v>
      </c>
      <c r="C107" s="300"/>
      <c r="D107" s="300"/>
      <c r="E107" s="24"/>
      <c r="F107" s="304"/>
      <c r="G107" s="31" t="str">
        <f>+[6]OTCHET!E608</f>
        <v>032/654331</v>
      </c>
      <c r="H107" s="31">
        <f>+[6]OTCHET!F608</f>
        <v>0</v>
      </c>
      <c r="I107" s="305"/>
      <c r="J107" s="37">
        <f>+[6]OTCHET!B608</f>
        <v>45905</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+[6]OTCHET!D606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+[6]OTCHET!G603</f>
        <v>Иванка Налджиян</v>
      </c>
      <c r="F114" s="480"/>
      <c r="G114" s="320"/>
      <c r="H114" s="18"/>
      <c r="I114" s="480" t="str">
        <f>+[6]OTCHET!G606</f>
        <v>Доц.д-р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l2KqXr/KQ+vTUq9PdkjeolGhYmPQmHJriqyin9KymKnLy30ktr74snIHip0WqNYfMEKDogKOzW2joo1M58n+1A==" saltValue="nEDLxiVHFLZy695lyggRf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15" priority="10" stopIfTrue="1" operator="notEqual">
      <formula>0</formula>
    </cfRule>
  </conditionalFormatting>
  <conditionalFormatting sqref="B107 G107:H107">
    <cfRule type="cellIs" dxfId="14" priority="19" stopIfTrue="1" operator="equal">
      <formula>0</formula>
    </cfRule>
  </conditionalFormatting>
  <conditionalFormatting sqref="E110 I114">
    <cfRule type="cellIs" dxfId="13" priority="18" stopIfTrue="1" operator="equal">
      <formula>0</formula>
    </cfRule>
  </conditionalFormatting>
  <conditionalFormatting sqref="E15:F15">
    <cfRule type="cellIs" dxfId="12" priority="1" stopIfTrue="1" operator="equal">
      <formula>"Чужди средства"</formula>
    </cfRule>
    <cfRule type="cellIs" dxfId="11" priority="2" stopIfTrue="1" operator="equal">
      <formula>"СЕС - ДМП"</formula>
    </cfRule>
    <cfRule type="cellIs" dxfId="10" priority="3" stopIfTrue="1" operator="equal">
      <formula>"СЕС - РА"</formula>
    </cfRule>
    <cfRule type="cellIs" dxfId="9" priority="4" stopIfTrue="1" operator="equal">
      <formula>"СЕС - ДЕС"</formula>
    </cfRule>
    <cfRule type="cellIs" dxfId="8" priority="5" stopIfTrue="1" operator="equal">
      <formula>"СЕС - КСФ"</formula>
    </cfRule>
  </conditionalFormatting>
  <conditionalFormatting sqref="E114:F114">
    <cfRule type="cellIs" dxfId="7" priority="16" stopIfTrue="1" operator="equal">
      <formula>0</formula>
    </cfRule>
  </conditionalFormatting>
  <conditionalFormatting sqref="E65:J65">
    <cfRule type="cellIs" dxfId="6" priority="21" stopIfTrue="1" operator="notEqual">
      <formula>0</formula>
    </cfRule>
  </conditionalFormatting>
  <conditionalFormatting sqref="E105:J105">
    <cfRule type="cellIs" dxfId="5" priority="20" stopIfTrue="1" operator="notEqual">
      <formula>0</formula>
    </cfRule>
  </conditionalFormatting>
  <conditionalFormatting sqref="I11:J11">
    <cfRule type="cellIs" dxfId="4" priority="6" stopIfTrue="1" operator="between">
      <formula>1000000000000</formula>
      <formula>9999999999999990</formula>
    </cfRule>
    <cfRule type="cellIs" dxfId="3" priority="7" stopIfTrue="1" operator="between">
      <formula>10000000000</formula>
      <formula>999999999999</formula>
    </cfRule>
    <cfRule type="cellIs" dxfId="2" priority="8" stopIfTrue="1" operator="between">
      <formula>1000000</formula>
      <formula>99999999</formula>
    </cfRule>
    <cfRule type="cellIs" dxfId="1" priority="9" stopIfTrue="1" operator="between">
      <formula>100</formula>
      <formula>9999</formula>
    </cfRule>
  </conditionalFormatting>
  <conditionalFormatting sqref="J107">
    <cfRule type="cellIs" dxfId="0"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4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4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4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4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4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4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4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4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4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4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5</vt:i4>
      </vt:variant>
    </vt:vector>
  </HeadingPairs>
  <TitlesOfParts>
    <vt:vector size="5" baseType="lpstr">
      <vt:lpstr>БЮДЖЕТ</vt:lpstr>
      <vt:lpstr>К.33</vt:lpstr>
      <vt:lpstr>СЕС-ДЕС</vt:lpstr>
      <vt:lpstr>СЕС-КСФ</vt:lpstr>
      <vt:lpstr>СЕС-РА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2020-04-24T06:35:00Z</dcterms:created>
  <dcterms:modified xsi:type="dcterms:W3CDTF">2025-09-23T08:25:28Z</dcterms:modified>
</cp:coreProperties>
</file>